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8880" activeTab="0"/>
  </bookViews>
  <sheets>
    <sheet name="MULFVS Acids" sheetId="1" r:id="rId1"/>
  </sheets>
  <definedNames/>
  <calcPr fullCalcOnLoad="1"/>
</workbook>
</file>

<file path=xl/sharedStrings.xml><?xml version="1.0" encoding="utf-8"?>
<sst xmlns="http://schemas.openxmlformats.org/spreadsheetml/2006/main" count="2889" uniqueCount="201">
  <si>
    <t>EQPAC Survey 1 Sta 1 12N MULVFS FAMES (ng/l)</t>
  </si>
  <si>
    <t>Sample</t>
  </si>
  <si>
    <t>70m</t>
  </si>
  <si>
    <t>Compound</t>
  </si>
  <si>
    <t>10:0</t>
  </si>
  <si>
    <t>11:0</t>
  </si>
  <si>
    <t>iso-12:0</t>
  </si>
  <si>
    <t>12:0</t>
  </si>
  <si>
    <t>iso-13:0</t>
  </si>
  <si>
    <t>ante-13:0</t>
  </si>
  <si>
    <t>13:0</t>
  </si>
  <si>
    <t>iso-14:0</t>
  </si>
  <si>
    <t>14:1</t>
  </si>
  <si>
    <t>14:0</t>
  </si>
  <si>
    <t>iso-15:0</t>
  </si>
  <si>
    <t>ante-15:0</t>
  </si>
  <si>
    <t>15:0</t>
  </si>
  <si>
    <t>16:4</t>
  </si>
  <si>
    <t>16:3</t>
  </si>
  <si>
    <t>iso-16:0</t>
  </si>
  <si>
    <t>16:1</t>
  </si>
  <si>
    <t>16:0</t>
  </si>
  <si>
    <t>10-ME-16</t>
  </si>
  <si>
    <t>iso-17:0</t>
  </si>
  <si>
    <t>ante-17:0</t>
  </si>
  <si>
    <t>17:1a</t>
  </si>
  <si>
    <t>17:1b</t>
  </si>
  <si>
    <t>17:0</t>
  </si>
  <si>
    <t>18:6</t>
  </si>
  <si>
    <t>18:5</t>
  </si>
  <si>
    <t>18:3</t>
  </si>
  <si>
    <t>18:4</t>
  </si>
  <si>
    <t>18:2</t>
  </si>
  <si>
    <t>iso18:0</t>
  </si>
  <si>
    <t>18:1^9</t>
  </si>
  <si>
    <t>18:1^11</t>
  </si>
  <si>
    <t>18:0</t>
  </si>
  <si>
    <t>20:4</t>
  </si>
  <si>
    <t>20:5</t>
  </si>
  <si>
    <t>20:2</t>
  </si>
  <si>
    <t>20:1</t>
  </si>
  <si>
    <t>20:0</t>
  </si>
  <si>
    <t>21:0</t>
  </si>
  <si>
    <t>22:5</t>
  </si>
  <si>
    <t>22:6</t>
  </si>
  <si>
    <t>22:1</t>
  </si>
  <si>
    <t>22:0</t>
  </si>
  <si>
    <t>23:0</t>
  </si>
  <si>
    <t>24:0</t>
  </si>
  <si>
    <t>25:0</t>
  </si>
  <si>
    <t>26:0</t>
  </si>
  <si>
    <t>27:0</t>
  </si>
  <si>
    <t>28:0</t>
  </si>
  <si>
    <t>29:0</t>
  </si>
  <si>
    <t>30:0</t>
  </si>
  <si>
    <t>TOTAL</t>
  </si>
  <si>
    <t>EQPAC Survey 1 Sta 2 9N MULVFS FAMES (ng/l)</t>
  </si>
  <si>
    <t>15m</t>
  </si>
  <si>
    <t>75m</t>
  </si>
  <si>
    <t>145m</t>
  </si>
  <si>
    <t>193m</t>
  </si>
  <si>
    <t>291m</t>
  </si>
  <si>
    <t>487m</t>
  </si>
  <si>
    <t>682m</t>
  </si>
  <si>
    <t>877m</t>
  </si>
  <si>
    <t>EQPAC Survey 1 MULVFS  STA 4 5N</t>
  </si>
  <si>
    <t>49m</t>
  </si>
  <si>
    <t>69m</t>
  </si>
  <si>
    <t>140m</t>
  </si>
  <si>
    <t>188m</t>
  </si>
  <si>
    <t>296m</t>
  </si>
  <si>
    <t>482m</t>
  </si>
  <si>
    <t>677m</t>
  </si>
  <si>
    <t>872m</t>
  </si>
  <si>
    <t>EQPAC Survey 1 MULVFS STA 5 3N</t>
  </si>
  <si>
    <t>78m</t>
  </si>
  <si>
    <t>EQPAC Survey 1 MULVFS STA 6 2N</t>
  </si>
  <si>
    <t>20m</t>
  </si>
  <si>
    <t>44m</t>
  </si>
  <si>
    <t>114m</t>
  </si>
  <si>
    <t>161m</t>
  </si>
  <si>
    <t>261m</t>
  </si>
  <si>
    <t>456m</t>
  </si>
  <si>
    <t>645m</t>
  </si>
  <si>
    <t>838m</t>
  </si>
  <si>
    <t>EQPAC Survey 1 MULVFS STA 7 1N</t>
  </si>
  <si>
    <t>45m</t>
  </si>
  <si>
    <t>EQPAC Survey 1 MULVFS STA 8 Equator</t>
  </si>
  <si>
    <t>39m</t>
  </si>
  <si>
    <t>110m</t>
  </si>
  <si>
    <t>158m</t>
  </si>
  <si>
    <t>256m</t>
  </si>
  <si>
    <t>452m</t>
  </si>
  <si>
    <t>647m</t>
  </si>
  <si>
    <t>842m</t>
  </si>
  <si>
    <t>EQPAC Survey 1 MULVFS STA 10 2S</t>
  </si>
  <si>
    <t>25m</t>
  </si>
  <si>
    <t>120m</t>
  </si>
  <si>
    <t>168m</t>
  </si>
  <si>
    <t>266m</t>
  </si>
  <si>
    <t>462m</t>
  </si>
  <si>
    <t>657m</t>
  </si>
  <si>
    <t>867m</t>
  </si>
  <si>
    <t>EQPAC Survey 1 MULVFS STA 12 5S</t>
  </si>
  <si>
    <t>115m</t>
  </si>
  <si>
    <t>163m</t>
  </si>
  <si>
    <t>457m</t>
  </si>
  <si>
    <t>652m</t>
  </si>
  <si>
    <t>847m</t>
  </si>
  <si>
    <t>EQPAC Survey 1 MULVFS STA 15 12S</t>
  </si>
  <si>
    <t>::</t>
  </si>
  <si>
    <t>17:1</t>
  </si>
  <si>
    <t>24:1</t>
  </si>
  <si>
    <t>40m</t>
  </si>
  <si>
    <t>446m</t>
  </si>
  <si>
    <t>638m</t>
  </si>
  <si>
    <t>834m</t>
  </si>
  <si>
    <t>16:2</t>
  </si>
  <si>
    <t>iso-18:0</t>
  </si>
  <si>
    <t>30m</t>
  </si>
  <si>
    <t>55m</t>
  </si>
  <si>
    <t>125m</t>
  </si>
  <si>
    <t>170m</t>
  </si>
  <si>
    <t>270m</t>
  </si>
  <si>
    <t>460m</t>
  </si>
  <si>
    <t>660m</t>
  </si>
  <si>
    <t>850m</t>
  </si>
  <si>
    <t>EQPAC Survey 2 MULVFS STA 3 7N</t>
  </si>
  <si>
    <t>EQPAC Survey 2 MULVFS STA 4 5N</t>
  </si>
  <si>
    <t>150m</t>
  </si>
  <si>
    <t>250m</t>
  </si>
  <si>
    <t>450m</t>
  </si>
  <si>
    <t>650m</t>
  </si>
  <si>
    <t>EQPAC Survey 2 MULVFS STA 6 2N</t>
  </si>
  <si>
    <t>10m</t>
  </si>
  <si>
    <t>35m</t>
  </si>
  <si>
    <t>100m</t>
  </si>
  <si>
    <t>640m</t>
  </si>
  <si>
    <t>840m</t>
  </si>
  <si>
    <t>EQPAC Survey 2 MULVFS STA 7 1N</t>
  </si>
  <si>
    <t>EQPAC Survey 2 MULVFS STA 8 Equator</t>
  </si>
  <si>
    <t xml:space="preserve">EQPAC Survey 2 MULVFS STA 9 1S </t>
  </si>
  <si>
    <t>EQPAC Survey 2 MULVFS STA 10 2S</t>
  </si>
  <si>
    <t>EQPAC Survey 2 MULVFS STA 11 3S</t>
  </si>
  <si>
    <t>EQPAC Survey 2 MULVFS STA 12 5S</t>
  </si>
  <si>
    <t>16m</t>
  </si>
  <si>
    <t>160m</t>
  </si>
  <si>
    <t>Cast2 #1</t>
  </si>
  <si>
    <t>EQPAC Survey 2 MULVFS STA 15 12.5S</t>
  </si>
  <si>
    <t>50m</t>
  </si>
  <si>
    <t>670m</t>
  </si>
  <si>
    <t>EQPAC Survey 1 Sta 1 12N MULVFS FAMES (%)</t>
  </si>
  <si>
    <t>EQPAC Survey 1 Sta 2 9N MULVFS FAMES (%))</t>
  </si>
  <si>
    <t>EQPAC Survey 1 MULVFS  STA 4 5N (%)</t>
  </si>
  <si>
    <t>EQPAC Survey 1 MULVFS STA 5 3N (%)</t>
  </si>
  <si>
    <t>EQPAC Survey 1 MULVFS STA 6 2N (%)</t>
  </si>
  <si>
    <t>EQPAC Survey 1 MULVFS STA 7 1N  (%)</t>
  </si>
  <si>
    <t>EQPAC Survey 1 MULVFS STA 8 Equator  (%)</t>
  </si>
  <si>
    <t xml:space="preserve">EQPAC Survey 1 MULVFS STA 10 2S (%) </t>
  </si>
  <si>
    <t>EQPAC Survey 1 MULVFS STA 12 5S (%)</t>
  </si>
  <si>
    <t xml:space="preserve">EQPAC Survey 1 MULVFS STA 15 12S (%) </t>
  </si>
  <si>
    <t>EQPAC Survey 1 MULVFS STA 15 12S  (ng/L)</t>
  </si>
  <si>
    <t>EQPAC Survey 1 MULVFS STA 12 5S  (ng/L)</t>
  </si>
  <si>
    <t>EQPAC Survey 1 MULVFS STA 10 2S (ng/L)</t>
  </si>
  <si>
    <t>EQPAC Survey 1 MULVFS STA 8 Equator  (ng/L)</t>
  </si>
  <si>
    <t>EQPAC Survey 1 MULVFS STA 7 1N  (ng/L)</t>
  </si>
  <si>
    <t>EQPAC Survey 1 MULVFS STA 6 2N  (ng/L)</t>
  </si>
  <si>
    <t>EQPAC Survey 1 MULVFS STA 5 3N  (ng/L)</t>
  </si>
  <si>
    <t>EQPAC Survey 1 MULVFS  STA 4 5N  (ng/L)</t>
  </si>
  <si>
    <t>EQPAC Survey 2 MULVFS STA 1 12N (ng/L)</t>
  </si>
  <si>
    <t>EQPAC Survey 2 MULVFS STA 2 9N (ng/L)</t>
  </si>
  <si>
    <t>EQPAC Survey 2 MULVFS STA 3 7N  (ng/L)</t>
  </si>
  <si>
    <t>EQPAC Survey 2 MULVFS STA 4 5N  (ng/L)</t>
  </si>
  <si>
    <t>EQPAC Survey 2 MULVFS STA 6 2N  (ng/L)</t>
  </si>
  <si>
    <t>EQPAC Survey 2 MULVFS STA 7 1N  (ng/L)</t>
  </si>
  <si>
    <t>EQPAC Survey 2 MULVFS STA 8 Equator  (ng/L)</t>
  </si>
  <si>
    <t>EQPAC Survey 2 MULVFS STA 9 1S   (ng/L)</t>
  </si>
  <si>
    <t>EQPAC Survey 2 MULVFS STA 10 2S  (ng/L)</t>
  </si>
  <si>
    <t>EQPAC Survey 2 MULVFS STA 11 3S  (ng/L)</t>
  </si>
  <si>
    <t>EQPAC Survey 2 MULVFS STA 12 5S  (ng/L)</t>
  </si>
  <si>
    <t>EQPAC Survey 2 MULVFS STA 15 12.5S (ng/L)</t>
  </si>
  <si>
    <t xml:space="preserve">EQPAC Survey 2 MULVFS STA 1 12N (ng/L) </t>
  </si>
  <si>
    <t>EQPAC Survey 2 MULVFS STA 1 12N  (%)</t>
  </si>
  <si>
    <t>EQPAC Survey 2 MULVFS STA 2 9N  (%)</t>
  </si>
  <si>
    <t>short list of compounds</t>
  </si>
  <si>
    <t>EQPAC SURVEY 1 MULFVS FATTY ACIDS  (&lt;53 um)</t>
  </si>
  <si>
    <t>EQPAC SURVEY 2 MULFVS FATTY ACIDS (&lt;53 um)</t>
  </si>
  <si>
    <t>(full data followed by short list as conc and %)</t>
  </si>
  <si>
    <t>--------------------------------------------------------------------------------</t>
  </si>
  <si>
    <t>-------------------------------------------------</t>
  </si>
  <si>
    <t xml:space="preserve">  PI:              Stuart Wakeham</t>
  </si>
  <si>
    <t xml:space="preserve">  of:              Skidaway Institute of Oceanography, University of Georgia</t>
  </si>
  <si>
    <t xml:space="preserve">  ship:            R/V Thomas Washington</t>
  </si>
  <si>
    <t xml:space="preserve">  dataset:         Fatty acid concentrations from MULFVS samples</t>
  </si>
  <si>
    <t xml:space="preserve">  project/cruise:  EqPac/TT007 and TT011, Survey 1 and 2</t>
  </si>
  <si>
    <t xml:space="preserve">EQPAC SURVEY 1 MULFVS FATTY ACIDS ROWS 21-1160 </t>
  </si>
  <si>
    <t>EQPAC SURVEY 2 MULFVS FATTY ACIDS ROWS 1170 - END</t>
  </si>
  <si>
    <t xml:space="preserve">  fatty acid names are comprised of:</t>
  </si>
  <si>
    <t xml:space="preserve">    number of carbon atoms:number of double bonds </t>
  </si>
  <si>
    <t xml:space="preserve">    i=iso</t>
  </si>
  <si>
    <t xml:space="preserve">    a=anteiso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</si>
</sst>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ourier New"/>
      <family val="3"/>
    </font>
    <font>
      <b/>
      <i/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6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80"/>
  <sheetViews>
    <sheetView showGridLines="0" tabSelected="1" workbookViewId="0" topLeftCell="A1">
      <selection activeCell="K10" sqref="K10"/>
    </sheetView>
  </sheetViews>
  <sheetFormatPr defaultColWidth="9.140625" defaultRowHeight="12.75"/>
  <cols>
    <col min="1" max="1" width="14.28125" style="1" customWidth="1"/>
    <col min="2" max="204" width="10.28125" style="1" customWidth="1"/>
    <col min="205" max="205" width="1.7109375" style="1" customWidth="1"/>
    <col min="206" max="16384" width="10.28125" style="1" customWidth="1"/>
  </cols>
  <sheetData>
    <row r="2" ht="13.5">
      <c r="A2" s="1" t="s">
        <v>190</v>
      </c>
    </row>
    <row r="3" ht="13.5">
      <c r="A3" s="1" t="s">
        <v>191</v>
      </c>
    </row>
    <row r="4" ht="13.5">
      <c r="A4" s="1" t="s">
        <v>193</v>
      </c>
    </row>
    <row r="5" ht="13.5">
      <c r="A5" s="1" t="s">
        <v>194</v>
      </c>
    </row>
    <row r="6" ht="13.5">
      <c r="A6" s="1" t="s">
        <v>192</v>
      </c>
    </row>
    <row r="8" ht="13.5">
      <c r="A8" s="1" t="s">
        <v>197</v>
      </c>
    </row>
    <row r="9" ht="13.5">
      <c r="A9" s="1" t="s">
        <v>198</v>
      </c>
    </row>
    <row r="10" ht="13.5">
      <c r="A10" s="1" t="s">
        <v>199</v>
      </c>
    </row>
    <row r="11" ht="13.5">
      <c r="A11" s="1" t="s">
        <v>200</v>
      </c>
    </row>
    <row r="14" ht="13.5">
      <c r="A14" s="4" t="s">
        <v>195</v>
      </c>
    </row>
    <row r="15" spans="1:2" ht="13.5">
      <c r="A15" s="4"/>
      <c r="B15" s="5" t="s">
        <v>187</v>
      </c>
    </row>
    <row r="16" ht="13.5">
      <c r="A16" s="4" t="s">
        <v>196</v>
      </c>
    </row>
    <row r="17" ht="13.5">
      <c r="B17" s="5" t="s">
        <v>187</v>
      </c>
    </row>
    <row r="18" ht="13.5">
      <c r="B18" s="5"/>
    </row>
    <row r="19" spans="1:2" ht="13.5">
      <c r="A19" s="2" t="s">
        <v>188</v>
      </c>
      <c r="B19" s="5"/>
    </row>
    <row r="21" ht="13.5">
      <c r="A21" s="4" t="s">
        <v>185</v>
      </c>
    </row>
    <row r="22" ht="13.5">
      <c r="A22" s="4"/>
    </row>
    <row r="24" ht="13.5">
      <c r="B24" s="1" t="s">
        <v>0</v>
      </c>
    </row>
    <row r="26" spans="1:2" ht="13.5">
      <c r="A26" s="1" t="s">
        <v>1</v>
      </c>
      <c r="B26" s="1" t="s">
        <v>2</v>
      </c>
    </row>
    <row r="28" ht="13.5">
      <c r="A28" s="1" t="s">
        <v>3</v>
      </c>
    </row>
    <row r="29" ht="13.5">
      <c r="A29" s="1" t="s">
        <v>4</v>
      </c>
    </row>
    <row r="30" ht="13.5">
      <c r="A30" s="1" t="s">
        <v>5</v>
      </c>
    </row>
    <row r="31" ht="13.5">
      <c r="A31" s="1" t="s">
        <v>6</v>
      </c>
    </row>
    <row r="32" spans="1:2" ht="13.5">
      <c r="A32" s="1" t="s">
        <v>7</v>
      </c>
      <c r="B32" s="1">
        <v>12.33</v>
      </c>
    </row>
    <row r="33" spans="1:2" ht="13.5">
      <c r="A33" s="1" t="s">
        <v>8</v>
      </c>
      <c r="B33" s="1">
        <v>2.01</v>
      </c>
    </row>
    <row r="34" spans="1:2" ht="13.5">
      <c r="A34" s="1" t="s">
        <v>9</v>
      </c>
      <c r="B34" s="1">
        <v>0.32</v>
      </c>
    </row>
    <row r="35" spans="1:2" ht="13.5">
      <c r="A35" s="1" t="s">
        <v>10</v>
      </c>
      <c r="B35" s="1">
        <v>2.84</v>
      </c>
    </row>
    <row r="36" ht="13.5">
      <c r="A36" s="1" t="s">
        <v>11</v>
      </c>
    </row>
    <row r="37" spans="1:2" ht="13.5">
      <c r="A37" s="1" t="s">
        <v>12</v>
      </c>
      <c r="B37" s="1">
        <v>15.62</v>
      </c>
    </row>
    <row r="38" ht="13.5">
      <c r="A38" s="1" t="s">
        <v>12</v>
      </c>
    </row>
    <row r="39" spans="1:2" ht="13.5">
      <c r="A39" s="1" t="s">
        <v>13</v>
      </c>
      <c r="B39" s="1">
        <v>383.08</v>
      </c>
    </row>
    <row r="40" spans="1:2" ht="13.5">
      <c r="A40" s="1" t="s">
        <v>14</v>
      </c>
      <c r="B40" s="1">
        <v>13.25</v>
      </c>
    </row>
    <row r="41" spans="1:2" ht="13.5">
      <c r="A41" s="1" t="s">
        <v>15</v>
      </c>
      <c r="B41" s="1">
        <v>11.65</v>
      </c>
    </row>
    <row r="42" spans="1:2" ht="13.5">
      <c r="A42" s="1" t="s">
        <v>16</v>
      </c>
      <c r="B42" s="1">
        <v>29.11</v>
      </c>
    </row>
    <row r="43" spans="1:2" ht="13.5">
      <c r="A43" s="1" t="s">
        <v>17</v>
      </c>
      <c r="B43" s="1">
        <v>27.75</v>
      </c>
    </row>
    <row r="44" spans="1:2" ht="13.5">
      <c r="A44" s="1" t="s">
        <v>18</v>
      </c>
      <c r="B44" s="1">
        <v>15.61</v>
      </c>
    </row>
    <row r="45" ht="13.5">
      <c r="A45" s="1" t="s">
        <v>19</v>
      </c>
    </row>
    <row r="46" spans="1:2" ht="13.5">
      <c r="A46" s="1" t="s">
        <v>20</v>
      </c>
      <c r="B46" s="1">
        <v>22.36</v>
      </c>
    </row>
    <row r="47" spans="1:2" ht="13.5">
      <c r="A47" s="1" t="s">
        <v>20</v>
      </c>
      <c r="B47" s="1">
        <v>202.1</v>
      </c>
    </row>
    <row r="48" spans="1:2" ht="13.5">
      <c r="A48" s="1" t="s">
        <v>20</v>
      </c>
      <c r="B48" s="1">
        <v>15.61</v>
      </c>
    </row>
    <row r="49" spans="1:2" ht="13.5">
      <c r="A49" s="1" t="s">
        <v>21</v>
      </c>
      <c r="B49" s="1">
        <v>448.81</v>
      </c>
    </row>
    <row r="50" ht="13.5">
      <c r="A50" s="1" t="s">
        <v>22</v>
      </c>
    </row>
    <row r="51" spans="1:2" ht="13.5">
      <c r="A51" s="1" t="s">
        <v>23</v>
      </c>
      <c r="B51" s="1">
        <v>5.7</v>
      </c>
    </row>
    <row r="52" spans="1:2" ht="13.5">
      <c r="A52" s="1" t="s">
        <v>24</v>
      </c>
      <c r="B52" s="1">
        <v>9.15</v>
      </c>
    </row>
    <row r="53" ht="13.5">
      <c r="A53" s="1" t="s">
        <v>25</v>
      </c>
    </row>
    <row r="54" ht="13.5">
      <c r="A54" s="1" t="s">
        <v>26</v>
      </c>
    </row>
    <row r="55" spans="1:2" ht="13.5">
      <c r="A55" s="1" t="s">
        <v>27</v>
      </c>
      <c r="B55" s="1">
        <v>2.38</v>
      </c>
    </row>
    <row r="56" ht="13.5">
      <c r="A56" s="1" t="s">
        <v>28</v>
      </c>
    </row>
    <row r="57" ht="13.5">
      <c r="A57" s="1" t="s">
        <v>29</v>
      </c>
    </row>
    <row r="58" spans="1:2" ht="13.5">
      <c r="A58" s="1" t="s">
        <v>30</v>
      </c>
      <c r="B58" s="1">
        <v>52.48</v>
      </c>
    </row>
    <row r="59" spans="1:2" ht="13.5">
      <c r="A59" s="1" t="s">
        <v>31</v>
      </c>
      <c r="B59" s="1">
        <v>111.79</v>
      </c>
    </row>
    <row r="60" spans="1:2" ht="13.5">
      <c r="A60" s="1" t="s">
        <v>32</v>
      </c>
      <c r="B60" s="1">
        <v>58.98</v>
      </c>
    </row>
    <row r="61" ht="13.5">
      <c r="A61" s="1" t="s">
        <v>33</v>
      </c>
    </row>
    <row r="62" spans="1:2" ht="13.5">
      <c r="A62" s="1" t="s">
        <v>34</v>
      </c>
      <c r="B62" s="1">
        <v>172.51</v>
      </c>
    </row>
    <row r="63" spans="1:2" ht="13.5">
      <c r="A63" s="1" t="s">
        <v>35</v>
      </c>
      <c r="B63" s="1">
        <v>31.41</v>
      </c>
    </row>
    <row r="64" spans="1:2" ht="13.5">
      <c r="A64" s="1" t="s">
        <v>36</v>
      </c>
      <c r="B64" s="1">
        <v>37.98</v>
      </c>
    </row>
    <row r="65" spans="1:2" ht="13.5">
      <c r="A65" s="1" t="s">
        <v>37</v>
      </c>
      <c r="B65" s="1">
        <v>6.2</v>
      </c>
    </row>
    <row r="66" spans="1:2" ht="13.5">
      <c r="A66" s="1" t="s">
        <v>38</v>
      </c>
      <c r="B66" s="1">
        <v>45.89</v>
      </c>
    </row>
    <row r="67" ht="13.5">
      <c r="A67" s="1" t="s">
        <v>39</v>
      </c>
    </row>
    <row r="68" spans="1:2" ht="13.5">
      <c r="A68" s="1" t="s">
        <v>40</v>
      </c>
      <c r="B68" s="1">
        <v>2.93</v>
      </c>
    </row>
    <row r="69" spans="1:2" ht="13.5">
      <c r="A69" s="1" t="s">
        <v>41</v>
      </c>
      <c r="B69" s="1">
        <v>17.38</v>
      </c>
    </row>
    <row r="70" spans="1:2" ht="13.5">
      <c r="A70" s="1" t="s">
        <v>42</v>
      </c>
      <c r="B70" s="1">
        <v>1.25</v>
      </c>
    </row>
    <row r="71" spans="1:2" ht="13.5">
      <c r="A71" s="1" t="s">
        <v>43</v>
      </c>
      <c r="B71" s="1">
        <v>5.61</v>
      </c>
    </row>
    <row r="72" spans="1:2" ht="13.5">
      <c r="A72" s="1" t="s">
        <v>44</v>
      </c>
      <c r="B72" s="1">
        <v>86.73</v>
      </c>
    </row>
    <row r="73" spans="1:2" ht="13.5">
      <c r="A73" s="1" t="s">
        <v>45</v>
      </c>
      <c r="B73" s="1">
        <v>8.26</v>
      </c>
    </row>
    <row r="74" spans="1:2" ht="13.5">
      <c r="A74" s="1" t="s">
        <v>46</v>
      </c>
      <c r="B74" s="1">
        <v>4.83</v>
      </c>
    </row>
    <row r="75" spans="1:2" ht="13.5">
      <c r="A75" s="1" t="s">
        <v>47</v>
      </c>
      <c r="B75" s="1">
        <v>3.01</v>
      </c>
    </row>
    <row r="76" spans="1:2" ht="13.5">
      <c r="A76" s="1" t="s">
        <v>48</v>
      </c>
      <c r="B76" s="1">
        <v>3.25</v>
      </c>
    </row>
    <row r="77" spans="1:2" ht="13.5">
      <c r="A77" s="1" t="s">
        <v>49</v>
      </c>
      <c r="B77" s="1">
        <v>0.85</v>
      </c>
    </row>
    <row r="78" spans="1:2" ht="13.5">
      <c r="A78" s="1" t="s">
        <v>50</v>
      </c>
      <c r="B78" s="1">
        <v>3.06</v>
      </c>
    </row>
    <row r="79" ht="13.5">
      <c r="A79" s="1" t="s">
        <v>51</v>
      </c>
    </row>
    <row r="80" ht="13.5">
      <c r="A80" s="1" t="s">
        <v>52</v>
      </c>
    </row>
    <row r="81" ht="13.5">
      <c r="A81" s="1" t="s">
        <v>53</v>
      </c>
    </row>
    <row r="82" ht="13.5">
      <c r="A82" s="1" t="s">
        <v>54</v>
      </c>
    </row>
    <row r="84" spans="1:2" ht="13.5">
      <c r="A84" s="1" t="s">
        <v>55</v>
      </c>
      <c r="B84" s="1">
        <f>SUM(B29:B82)</f>
        <v>1874.0800000000004</v>
      </c>
    </row>
    <row r="87" ht="13.5">
      <c r="B87" s="1" t="s">
        <v>56</v>
      </c>
    </row>
    <row r="89" spans="1:9" ht="13.5">
      <c r="A89" s="1" t="s">
        <v>1</v>
      </c>
      <c r="B89" s="1" t="s">
        <v>57</v>
      </c>
      <c r="C89" s="1" t="s">
        <v>58</v>
      </c>
      <c r="D89" s="1" t="s">
        <v>59</v>
      </c>
      <c r="E89" s="1" t="s">
        <v>60</v>
      </c>
      <c r="F89" s="1" t="s">
        <v>61</v>
      </c>
      <c r="G89" s="1" t="s">
        <v>62</v>
      </c>
      <c r="H89" s="1" t="s">
        <v>63</v>
      </c>
      <c r="I89" s="1" t="s">
        <v>64</v>
      </c>
    </row>
    <row r="91" ht="13.5">
      <c r="A91" s="1" t="s">
        <v>3</v>
      </c>
    </row>
    <row r="92" ht="13.5">
      <c r="A92" s="1" t="s">
        <v>4</v>
      </c>
    </row>
    <row r="93" ht="13.5">
      <c r="A93" s="1" t="s">
        <v>5</v>
      </c>
    </row>
    <row r="94" ht="13.5">
      <c r="A94" s="1" t="s">
        <v>6</v>
      </c>
    </row>
    <row r="95" spans="1:9" ht="13.5">
      <c r="A95" s="1" t="s">
        <v>7</v>
      </c>
      <c r="B95" s="1">
        <v>1.62</v>
      </c>
      <c r="C95" s="1">
        <v>4.9</v>
      </c>
      <c r="D95" s="1">
        <v>1.64</v>
      </c>
      <c r="E95" s="1">
        <v>0.88</v>
      </c>
      <c r="F95" s="1">
        <v>0.53</v>
      </c>
      <c r="G95" s="1">
        <v>0.47</v>
      </c>
      <c r="H95" s="1">
        <v>0.38</v>
      </c>
      <c r="I95" s="1">
        <v>0.5</v>
      </c>
    </row>
    <row r="96" spans="1:9" ht="13.5">
      <c r="A96" s="1" t="s">
        <v>8</v>
      </c>
      <c r="B96" s="1">
        <v>0.15</v>
      </c>
      <c r="C96" s="1">
        <v>0.97</v>
      </c>
      <c r="D96" s="1">
        <v>0.17</v>
      </c>
      <c r="E96" s="1">
        <v>0.16</v>
      </c>
      <c r="F96" s="1">
        <v>1.48</v>
      </c>
      <c r="G96" s="1">
        <v>0.1</v>
      </c>
      <c r="H96" s="1">
        <v>0.02</v>
      </c>
      <c r="I96" s="1">
        <v>0.09</v>
      </c>
    </row>
    <row r="97" spans="1:7" ht="13.5">
      <c r="A97" s="1" t="s">
        <v>9</v>
      </c>
      <c r="C97" s="1">
        <v>0.42</v>
      </c>
      <c r="D97" s="1">
        <v>0.07</v>
      </c>
      <c r="E97" s="1">
        <v>0.21</v>
      </c>
      <c r="F97" s="1">
        <v>1.79</v>
      </c>
      <c r="G97" s="1">
        <v>0.02</v>
      </c>
    </row>
    <row r="98" spans="1:9" ht="13.5">
      <c r="A98" s="1" t="s">
        <v>10</v>
      </c>
      <c r="B98" s="1">
        <v>0.56</v>
      </c>
      <c r="C98" s="1">
        <v>1.5</v>
      </c>
      <c r="D98" s="1">
        <v>0.37</v>
      </c>
      <c r="E98" s="1">
        <v>0.18</v>
      </c>
      <c r="F98" s="1">
        <v>0.18</v>
      </c>
      <c r="G98" s="1">
        <v>0.09</v>
      </c>
      <c r="H98" s="1">
        <v>0.13</v>
      </c>
      <c r="I98" s="1">
        <v>0.18</v>
      </c>
    </row>
    <row r="99" ht="13.5">
      <c r="A99" s="1" t="s">
        <v>11</v>
      </c>
    </row>
    <row r="100" ht="13.5">
      <c r="A100" s="1" t="s">
        <v>12</v>
      </c>
    </row>
    <row r="101" spans="1:9" ht="13.5">
      <c r="A101" s="1" t="s">
        <v>12</v>
      </c>
      <c r="B101" s="1">
        <v>2.13</v>
      </c>
      <c r="C101" s="1">
        <v>5.96</v>
      </c>
      <c r="D101" s="1">
        <v>1.24</v>
      </c>
      <c r="E101" s="1">
        <v>0.2</v>
      </c>
      <c r="F101" s="1">
        <v>0.13</v>
      </c>
      <c r="G101" s="1">
        <v>0.33</v>
      </c>
      <c r="H101" s="1">
        <v>0.13</v>
      </c>
      <c r="I101" s="1">
        <v>0.1</v>
      </c>
    </row>
    <row r="102" spans="1:9" ht="13.5">
      <c r="A102" s="1" t="s">
        <v>13</v>
      </c>
      <c r="B102" s="1">
        <v>86.23</v>
      </c>
      <c r="C102" s="1">
        <v>232.9</v>
      </c>
      <c r="D102" s="1">
        <v>28.64</v>
      </c>
      <c r="E102" s="1">
        <v>11.28</v>
      </c>
      <c r="F102" s="1">
        <v>5.33</v>
      </c>
      <c r="G102" s="1">
        <v>2.28</v>
      </c>
      <c r="H102" s="1">
        <v>1.51</v>
      </c>
      <c r="I102" s="1">
        <v>1.65</v>
      </c>
    </row>
    <row r="103" spans="1:9" ht="13.5">
      <c r="A103" s="1" t="s">
        <v>14</v>
      </c>
      <c r="B103" s="1">
        <v>2.66</v>
      </c>
      <c r="C103" s="1">
        <v>7.71</v>
      </c>
      <c r="D103" s="1">
        <v>1.21</v>
      </c>
      <c r="E103" s="1">
        <v>0.79</v>
      </c>
      <c r="F103" s="1">
        <v>0.68</v>
      </c>
      <c r="G103" s="1">
        <v>0.37</v>
      </c>
      <c r="H103" s="1">
        <v>0.23</v>
      </c>
      <c r="I103" s="1">
        <v>0.3</v>
      </c>
    </row>
    <row r="104" spans="1:9" ht="13.5">
      <c r="A104" s="1" t="s">
        <v>15</v>
      </c>
      <c r="B104" s="1">
        <v>1.83</v>
      </c>
      <c r="C104" s="1">
        <v>5.93</v>
      </c>
      <c r="D104" s="1">
        <v>1.07</v>
      </c>
      <c r="E104" s="1">
        <v>0.66</v>
      </c>
      <c r="F104" s="1">
        <v>0.68</v>
      </c>
      <c r="G104" s="1">
        <v>0.99</v>
      </c>
      <c r="H104" s="1">
        <v>0.29</v>
      </c>
      <c r="I104" s="1">
        <v>0.27</v>
      </c>
    </row>
    <row r="105" spans="1:9" ht="13.5">
      <c r="A105" s="1" t="s">
        <v>16</v>
      </c>
      <c r="B105" s="1">
        <v>5.91</v>
      </c>
      <c r="C105" s="1">
        <v>13.5</v>
      </c>
      <c r="D105" s="1">
        <v>2.29</v>
      </c>
      <c r="E105" s="1">
        <v>1.82</v>
      </c>
      <c r="F105" s="1">
        <v>1.21</v>
      </c>
      <c r="G105" s="1">
        <v>1.32</v>
      </c>
      <c r="H105" s="1">
        <v>0.69</v>
      </c>
      <c r="I105" s="1">
        <v>0.55</v>
      </c>
    </row>
    <row r="106" spans="1:9" ht="13.5">
      <c r="A106" s="1" t="s">
        <v>17</v>
      </c>
      <c r="B106" s="1">
        <v>1.8</v>
      </c>
      <c r="C106" s="1">
        <v>2.31</v>
      </c>
      <c r="D106" s="1">
        <v>0.93</v>
      </c>
      <c r="E106" s="1">
        <v>0.2</v>
      </c>
      <c r="F106" s="1">
        <v>0.16</v>
      </c>
      <c r="G106" s="1">
        <v>0.31</v>
      </c>
      <c r="H106" s="1">
        <v>0.05</v>
      </c>
      <c r="I106" s="1">
        <v>0.05</v>
      </c>
    </row>
    <row r="107" spans="1:9" ht="13.5">
      <c r="A107" s="1" t="s">
        <v>18</v>
      </c>
      <c r="B107" s="1">
        <v>1.62</v>
      </c>
      <c r="C107" s="1">
        <v>4.24</v>
      </c>
      <c r="D107" s="1">
        <v>1.11</v>
      </c>
      <c r="E107" s="1">
        <v>0.38</v>
      </c>
      <c r="F107" s="1">
        <v>0.38</v>
      </c>
      <c r="G107" s="1">
        <v>0.17</v>
      </c>
      <c r="H107" s="1">
        <v>0.16</v>
      </c>
      <c r="I107" s="1">
        <v>0.16</v>
      </c>
    </row>
    <row r="108" ht="13.5">
      <c r="A108" s="1" t="s">
        <v>19</v>
      </c>
    </row>
    <row r="109" spans="1:9" ht="13.5">
      <c r="A109" s="1" t="s">
        <v>20</v>
      </c>
      <c r="B109" s="1">
        <v>1.95</v>
      </c>
      <c r="C109" s="1">
        <v>7.66</v>
      </c>
      <c r="D109" s="1">
        <v>5.16</v>
      </c>
      <c r="E109" s="1">
        <v>0.75</v>
      </c>
      <c r="F109" s="1">
        <v>0.68</v>
      </c>
      <c r="G109" s="1">
        <v>0.52</v>
      </c>
      <c r="H109" s="1">
        <v>0.89</v>
      </c>
      <c r="I109" s="1">
        <v>0.3</v>
      </c>
    </row>
    <row r="110" spans="1:9" ht="13.5">
      <c r="A110" s="1" t="s">
        <v>20</v>
      </c>
      <c r="B110" s="1">
        <v>43.18</v>
      </c>
      <c r="C110" s="1">
        <v>106.94</v>
      </c>
      <c r="D110" s="1">
        <v>21.95</v>
      </c>
      <c r="E110" s="1">
        <v>6.1</v>
      </c>
      <c r="F110" s="1">
        <v>3.06</v>
      </c>
      <c r="G110" s="1">
        <v>1.53</v>
      </c>
      <c r="H110" s="1">
        <v>1.14</v>
      </c>
      <c r="I110" s="1">
        <v>1.3</v>
      </c>
    </row>
    <row r="111" spans="1:9" ht="13.5">
      <c r="A111" s="1" t="s">
        <v>20</v>
      </c>
      <c r="B111" s="1">
        <v>3.34</v>
      </c>
      <c r="C111" s="1">
        <v>8.91</v>
      </c>
      <c r="D111" s="1">
        <v>2</v>
      </c>
      <c r="E111" s="1">
        <v>0.7</v>
      </c>
      <c r="F111" s="1">
        <v>0.53</v>
      </c>
      <c r="G111" s="1">
        <v>0.28</v>
      </c>
      <c r="H111" s="1">
        <v>0.17</v>
      </c>
      <c r="I111" s="1">
        <v>0.24</v>
      </c>
    </row>
    <row r="112" spans="1:9" ht="13.5">
      <c r="A112" s="1" t="s">
        <v>21</v>
      </c>
      <c r="B112" s="1">
        <v>131.45</v>
      </c>
      <c r="C112" s="1">
        <v>309.76</v>
      </c>
      <c r="D112" s="1">
        <v>42.48</v>
      </c>
      <c r="E112" s="1">
        <v>26.82</v>
      </c>
      <c r="F112" s="1">
        <v>13.82</v>
      </c>
      <c r="G112" s="1">
        <v>5.73</v>
      </c>
      <c r="H112" s="1">
        <v>4.09</v>
      </c>
      <c r="I112" s="1">
        <v>4.5</v>
      </c>
    </row>
    <row r="113" ht="13.5">
      <c r="A113" s="1" t="s">
        <v>22</v>
      </c>
    </row>
    <row r="114" spans="1:9" ht="13.5">
      <c r="A114" s="1" t="s">
        <v>23</v>
      </c>
      <c r="B114" s="1">
        <v>3.11</v>
      </c>
      <c r="C114" s="1">
        <v>6.83</v>
      </c>
      <c r="D114" s="1">
        <v>1.44</v>
      </c>
      <c r="E114" s="1">
        <v>0.89</v>
      </c>
      <c r="F114" s="1">
        <v>0.6</v>
      </c>
      <c r="G114" s="1">
        <v>0.37</v>
      </c>
      <c r="H114" s="1">
        <v>0.21</v>
      </c>
      <c r="I114" s="1">
        <v>0.34</v>
      </c>
    </row>
    <row r="115" spans="1:9" ht="13.5">
      <c r="A115" s="1" t="s">
        <v>24</v>
      </c>
      <c r="B115" s="1">
        <v>3.04</v>
      </c>
      <c r="C115" s="1">
        <v>6.22</v>
      </c>
      <c r="D115" s="1">
        <v>0.76</v>
      </c>
      <c r="E115" s="1">
        <v>0.58</v>
      </c>
      <c r="F115" s="1">
        <v>0.45</v>
      </c>
      <c r="G115" s="1">
        <v>0.62</v>
      </c>
      <c r="H115" s="1">
        <v>0.26</v>
      </c>
      <c r="I115" s="1">
        <v>0.21</v>
      </c>
    </row>
    <row r="116" ht="13.5">
      <c r="A116" s="1" t="s">
        <v>25</v>
      </c>
    </row>
    <row r="117" ht="13.5">
      <c r="A117" s="1" t="s">
        <v>26</v>
      </c>
    </row>
    <row r="118" spans="1:8" ht="13.5">
      <c r="A118" s="1" t="s">
        <v>27</v>
      </c>
      <c r="B118" s="1">
        <v>0.68</v>
      </c>
      <c r="C118" s="1">
        <v>1.88</v>
      </c>
      <c r="D118" s="1">
        <v>0.09</v>
      </c>
      <c r="F118" s="1">
        <v>0.04</v>
      </c>
      <c r="H118" s="1">
        <v>0.04</v>
      </c>
    </row>
    <row r="119" ht="13.5">
      <c r="A119" s="1" t="s">
        <v>28</v>
      </c>
    </row>
    <row r="120" ht="13.5">
      <c r="A120" s="1" t="s">
        <v>29</v>
      </c>
    </row>
    <row r="121" spans="1:9" ht="13.5">
      <c r="A121" s="1" t="s">
        <v>30</v>
      </c>
      <c r="B121" s="1">
        <v>8.22</v>
      </c>
      <c r="C121" s="1">
        <v>6.75</v>
      </c>
      <c r="D121" s="1">
        <v>5.05</v>
      </c>
      <c r="E121" s="1">
        <v>0.57</v>
      </c>
      <c r="F121" s="1">
        <v>0.27</v>
      </c>
      <c r="I121" s="1">
        <v>0.08</v>
      </c>
    </row>
    <row r="122" spans="1:9" ht="13.5">
      <c r="A122" s="1" t="s">
        <v>31</v>
      </c>
      <c r="B122" s="1">
        <v>10.57</v>
      </c>
      <c r="C122" s="1">
        <v>12.11</v>
      </c>
      <c r="D122" s="1">
        <v>15.6</v>
      </c>
      <c r="E122" s="1">
        <v>1.03</v>
      </c>
      <c r="F122" s="1">
        <v>0.16</v>
      </c>
      <c r="G122" s="1">
        <v>1.25</v>
      </c>
      <c r="H122" s="1">
        <v>0.43</v>
      </c>
      <c r="I122" s="1">
        <v>0.07</v>
      </c>
    </row>
    <row r="123" spans="1:9" ht="13.5">
      <c r="A123" s="1" t="s">
        <v>32</v>
      </c>
      <c r="B123" s="1">
        <v>16.55</v>
      </c>
      <c r="C123" s="1">
        <v>29.01</v>
      </c>
      <c r="D123" s="1">
        <v>3.93</v>
      </c>
      <c r="E123" s="1">
        <v>1.7</v>
      </c>
      <c r="F123" s="1">
        <v>0.69</v>
      </c>
      <c r="G123" s="1">
        <v>0.46</v>
      </c>
      <c r="H123" s="1">
        <v>0.34</v>
      </c>
      <c r="I123" s="1">
        <v>0.3</v>
      </c>
    </row>
    <row r="124" ht="13.5">
      <c r="A124" s="1" t="s">
        <v>33</v>
      </c>
    </row>
    <row r="125" spans="1:9" ht="13.5">
      <c r="A125" s="1" t="s">
        <v>34</v>
      </c>
      <c r="B125" s="1">
        <v>45.18</v>
      </c>
      <c r="C125" s="1">
        <v>94.11</v>
      </c>
      <c r="D125" s="1">
        <v>19.33</v>
      </c>
      <c r="E125" s="1">
        <v>14.87</v>
      </c>
      <c r="F125" s="1">
        <v>7.73</v>
      </c>
      <c r="G125" s="1">
        <v>4.45</v>
      </c>
      <c r="H125" s="1">
        <v>3.15</v>
      </c>
      <c r="I125" s="1">
        <v>3.36</v>
      </c>
    </row>
    <row r="126" spans="1:9" ht="13.5">
      <c r="A126" s="1" t="s">
        <v>35</v>
      </c>
      <c r="B126" s="1">
        <v>13.47</v>
      </c>
      <c r="C126" s="1">
        <v>26.27</v>
      </c>
      <c r="D126" s="1">
        <v>4.54</v>
      </c>
      <c r="E126" s="1">
        <v>2.55</v>
      </c>
      <c r="F126" s="1">
        <v>1.65</v>
      </c>
      <c r="G126" s="1">
        <v>1.14</v>
      </c>
      <c r="H126" s="1">
        <v>0.65</v>
      </c>
      <c r="I126" s="1">
        <v>0.97</v>
      </c>
    </row>
    <row r="127" spans="1:9" ht="13.5">
      <c r="A127" s="1" t="s">
        <v>36</v>
      </c>
      <c r="B127" s="1">
        <v>14.56</v>
      </c>
      <c r="C127" s="1">
        <v>31.17</v>
      </c>
      <c r="D127" s="1">
        <v>3.62</v>
      </c>
      <c r="E127" s="1">
        <v>2.35</v>
      </c>
      <c r="F127" s="1">
        <v>2.21</v>
      </c>
      <c r="G127" s="1">
        <v>1.53</v>
      </c>
      <c r="H127" s="1">
        <v>0.98</v>
      </c>
      <c r="I127" s="1">
        <v>1.03</v>
      </c>
    </row>
    <row r="128" spans="1:9" ht="13.5">
      <c r="A128" s="1" t="s">
        <v>37</v>
      </c>
      <c r="B128" s="1">
        <v>2.67</v>
      </c>
      <c r="C128" s="1">
        <v>2.12</v>
      </c>
      <c r="D128" s="1">
        <v>0.67</v>
      </c>
      <c r="E128" s="1">
        <v>0.27</v>
      </c>
      <c r="F128" s="1">
        <v>0.27</v>
      </c>
      <c r="G128" s="1">
        <v>0.16</v>
      </c>
      <c r="H128" s="1">
        <v>0.11</v>
      </c>
      <c r="I128" s="1">
        <v>0.18</v>
      </c>
    </row>
    <row r="129" spans="1:9" ht="13.5">
      <c r="A129" s="1" t="s">
        <v>38</v>
      </c>
      <c r="B129" s="1">
        <v>15.52</v>
      </c>
      <c r="C129" s="1">
        <v>7.02</v>
      </c>
      <c r="D129" s="1">
        <v>4.29</v>
      </c>
      <c r="E129" s="1">
        <v>1.98</v>
      </c>
      <c r="F129" s="1">
        <v>1.28</v>
      </c>
      <c r="G129" s="1">
        <v>0.52</v>
      </c>
      <c r="H129" s="1">
        <v>0.36</v>
      </c>
      <c r="I129" s="1">
        <v>0.53</v>
      </c>
    </row>
    <row r="130" ht="13.5">
      <c r="A130" s="1" t="s">
        <v>39</v>
      </c>
    </row>
    <row r="131" spans="1:9" ht="13.5">
      <c r="A131" s="1" t="s">
        <v>40</v>
      </c>
      <c r="B131" s="1">
        <v>4.67</v>
      </c>
      <c r="C131" s="1">
        <v>4.92</v>
      </c>
      <c r="D131" s="1">
        <v>0.59</v>
      </c>
      <c r="E131" s="1">
        <v>0.39</v>
      </c>
      <c r="F131" s="1">
        <v>0.39</v>
      </c>
      <c r="G131" s="1">
        <v>1.43</v>
      </c>
      <c r="H131" s="1">
        <v>0.89</v>
      </c>
      <c r="I131" s="1">
        <v>0.24</v>
      </c>
    </row>
    <row r="132" spans="1:9" ht="13.5">
      <c r="A132" s="1" t="s">
        <v>41</v>
      </c>
      <c r="B132" s="1">
        <v>4.53</v>
      </c>
      <c r="C132" s="1">
        <v>17.3</v>
      </c>
      <c r="D132" s="1">
        <v>0.79</v>
      </c>
      <c r="E132" s="1">
        <v>0.39</v>
      </c>
      <c r="F132" s="1">
        <v>0.45</v>
      </c>
      <c r="G132" s="1">
        <v>2.66</v>
      </c>
      <c r="H132" s="1">
        <v>0.3</v>
      </c>
      <c r="I132" s="1">
        <v>0.27</v>
      </c>
    </row>
    <row r="133" spans="1:9" ht="13.5">
      <c r="A133" s="1" t="s">
        <v>42</v>
      </c>
      <c r="B133" s="1">
        <v>3.86</v>
      </c>
      <c r="C133" s="1">
        <v>2.61</v>
      </c>
      <c r="D133" s="1">
        <v>0.27</v>
      </c>
      <c r="E133" s="1">
        <v>0.09</v>
      </c>
      <c r="F133" s="1">
        <v>0.18</v>
      </c>
      <c r="H133" s="1">
        <v>0.83</v>
      </c>
      <c r="I133" s="1">
        <v>0.05</v>
      </c>
    </row>
    <row r="134" spans="1:9" ht="13.5">
      <c r="A134" s="1" t="s">
        <v>43</v>
      </c>
      <c r="B134" s="1">
        <v>4.22</v>
      </c>
      <c r="C134" s="1">
        <v>2.31</v>
      </c>
      <c r="D134" s="1">
        <v>0.47</v>
      </c>
      <c r="E134" s="1">
        <v>0.1</v>
      </c>
      <c r="F134" s="1">
        <v>0.15</v>
      </c>
      <c r="H134" s="1">
        <v>0.57</v>
      </c>
      <c r="I134" s="1">
        <v>0.06</v>
      </c>
    </row>
    <row r="135" spans="1:9" ht="13.5">
      <c r="A135" s="1" t="s">
        <v>44</v>
      </c>
      <c r="B135" s="1">
        <v>42.82</v>
      </c>
      <c r="C135" s="1">
        <v>11.93</v>
      </c>
      <c r="D135" s="1">
        <v>7.99</v>
      </c>
      <c r="E135" s="1">
        <v>3.32</v>
      </c>
      <c r="F135" s="1">
        <v>2.33</v>
      </c>
      <c r="G135" s="1">
        <v>3.04</v>
      </c>
      <c r="H135" s="1">
        <v>0.5</v>
      </c>
      <c r="I135" s="1">
        <v>0.83</v>
      </c>
    </row>
    <row r="136" spans="1:9" ht="13.5">
      <c r="A136" s="1" t="s">
        <v>45</v>
      </c>
      <c r="B136" s="1">
        <v>7.87</v>
      </c>
      <c r="C136" s="1">
        <v>3.2</v>
      </c>
      <c r="D136" s="1">
        <v>1.31</v>
      </c>
      <c r="E136" s="1">
        <v>1.44</v>
      </c>
      <c r="F136" s="1">
        <v>1.23</v>
      </c>
      <c r="G136" s="1">
        <v>0.89</v>
      </c>
      <c r="H136" s="1">
        <v>1.53</v>
      </c>
      <c r="I136" s="1">
        <v>0.82</v>
      </c>
    </row>
    <row r="137" spans="1:9" ht="13.5">
      <c r="A137" s="1" t="s">
        <v>46</v>
      </c>
      <c r="B137" s="1">
        <v>1.56</v>
      </c>
      <c r="C137" s="1">
        <v>3.67</v>
      </c>
      <c r="D137" s="1">
        <v>0.5</v>
      </c>
      <c r="E137" s="1">
        <v>0.28</v>
      </c>
      <c r="F137" s="1">
        <v>0.26</v>
      </c>
      <c r="G137" s="1">
        <v>3.73</v>
      </c>
      <c r="H137" s="1">
        <v>0.12</v>
      </c>
      <c r="I137" s="1">
        <v>0.07</v>
      </c>
    </row>
    <row r="138" spans="1:9" ht="13.5">
      <c r="A138" s="1" t="s">
        <v>47</v>
      </c>
      <c r="B138" s="1">
        <v>0.24</v>
      </c>
      <c r="C138" s="1">
        <v>0.78</v>
      </c>
      <c r="D138" s="1">
        <v>0.11</v>
      </c>
      <c r="F138" s="1">
        <v>0.04</v>
      </c>
      <c r="G138" s="1">
        <v>1.65</v>
      </c>
      <c r="H138" s="1">
        <v>1.02</v>
      </c>
      <c r="I138" s="1">
        <v>0.17</v>
      </c>
    </row>
    <row r="139" spans="1:9" ht="13.5">
      <c r="A139" s="1" t="s">
        <v>48</v>
      </c>
      <c r="B139" s="1">
        <v>0.3</v>
      </c>
      <c r="C139" s="1">
        <v>0.67</v>
      </c>
      <c r="D139" s="1">
        <v>0.05</v>
      </c>
      <c r="F139" s="1">
        <v>0.19</v>
      </c>
      <c r="G139" s="1">
        <v>1.67</v>
      </c>
      <c r="H139" s="1">
        <v>1.1</v>
      </c>
      <c r="I139" s="1">
        <v>0.28</v>
      </c>
    </row>
    <row r="140" spans="1:9" ht="13.5">
      <c r="A140" s="1" t="s">
        <v>49</v>
      </c>
      <c r="B140" s="1">
        <v>0.45</v>
      </c>
      <c r="C140" s="1">
        <v>0.13</v>
      </c>
      <c r="D140" s="1">
        <v>0.22</v>
      </c>
      <c r="F140" s="1">
        <v>0.1</v>
      </c>
      <c r="G140" s="1">
        <v>1.34</v>
      </c>
      <c r="H140" s="1">
        <v>0.89</v>
      </c>
      <c r="I140" s="1">
        <v>0.22</v>
      </c>
    </row>
    <row r="141" spans="1:9" ht="13.5">
      <c r="A141" s="1" t="s">
        <v>50</v>
      </c>
      <c r="B141" s="1">
        <v>0.79</v>
      </c>
      <c r="C141" s="1">
        <v>0.17</v>
      </c>
      <c r="D141" s="1">
        <v>0.24</v>
      </c>
      <c r="F141" s="1">
        <v>0.15</v>
      </c>
      <c r="G141" s="1">
        <v>1.24</v>
      </c>
      <c r="H141" s="1">
        <v>0.76</v>
      </c>
      <c r="I141" s="1">
        <v>0.17</v>
      </c>
    </row>
    <row r="142" ht="13.5">
      <c r="A142" s="1" t="s">
        <v>51</v>
      </c>
    </row>
    <row r="143" ht="13.5">
      <c r="A143" s="1" t="s">
        <v>52</v>
      </c>
    </row>
    <row r="144" ht="13.5">
      <c r="A144" s="1" t="s">
        <v>53</v>
      </c>
    </row>
    <row r="145" ht="13.5">
      <c r="A145" s="1" t="s">
        <v>54</v>
      </c>
    </row>
    <row r="147" spans="1:9" ht="13.5">
      <c r="A147" s="1" t="s">
        <v>55</v>
      </c>
      <c r="B147" s="1">
        <f aca="true" t="shared" si="0" ref="B147:I147">SUM(B92:B145)</f>
        <v>489.3100000000001</v>
      </c>
      <c r="C147" s="1">
        <f t="shared" si="0"/>
        <v>984.7899999999998</v>
      </c>
      <c r="D147" s="1">
        <f t="shared" si="0"/>
        <v>182.19000000000005</v>
      </c>
      <c r="E147" s="1">
        <f t="shared" si="0"/>
        <v>83.92999999999998</v>
      </c>
      <c r="F147" s="1">
        <f t="shared" si="0"/>
        <v>51.459999999999994</v>
      </c>
      <c r="G147" s="1">
        <f t="shared" si="0"/>
        <v>42.660000000000004</v>
      </c>
      <c r="H147" s="1">
        <f t="shared" si="0"/>
        <v>24.920000000000005</v>
      </c>
      <c r="I147" s="1">
        <f t="shared" si="0"/>
        <v>20.44</v>
      </c>
    </row>
    <row r="151" ht="13.5">
      <c r="B151" s="1" t="s">
        <v>65</v>
      </c>
    </row>
    <row r="153" spans="1:9" ht="13.5">
      <c r="A153" s="1" t="s">
        <v>1</v>
      </c>
      <c r="B153" s="1" t="s">
        <v>66</v>
      </c>
      <c r="C153" s="1" t="s">
        <v>67</v>
      </c>
      <c r="D153" s="1" t="s">
        <v>68</v>
      </c>
      <c r="E153" s="1" t="s">
        <v>69</v>
      </c>
      <c r="F153" s="1" t="s">
        <v>70</v>
      </c>
      <c r="G153" s="1" t="s">
        <v>71</v>
      </c>
      <c r="H153" s="1" t="s">
        <v>72</v>
      </c>
      <c r="I153" s="1" t="s">
        <v>73</v>
      </c>
    </row>
    <row r="155" ht="13.5">
      <c r="A155" s="1" t="s">
        <v>3</v>
      </c>
    </row>
    <row r="156" ht="13.5">
      <c r="A156" s="1" t="s">
        <v>4</v>
      </c>
    </row>
    <row r="157" ht="13.5">
      <c r="A157" s="1" t="s">
        <v>5</v>
      </c>
    </row>
    <row r="158" ht="13.5">
      <c r="A158" s="1" t="s">
        <v>6</v>
      </c>
    </row>
    <row r="159" spans="1:9" ht="13.5">
      <c r="A159" s="1" t="s">
        <v>7</v>
      </c>
      <c r="B159" s="1">
        <v>5.11</v>
      </c>
      <c r="C159" s="1">
        <v>3.82</v>
      </c>
      <c r="D159" s="1">
        <v>1.57</v>
      </c>
      <c r="E159" s="1">
        <v>1.23</v>
      </c>
      <c r="F159" s="1">
        <v>0.93</v>
      </c>
      <c r="G159" s="1">
        <v>0.5</v>
      </c>
      <c r="H159" s="1">
        <v>0.34</v>
      </c>
      <c r="I159" s="1">
        <v>0.49</v>
      </c>
    </row>
    <row r="160" spans="1:7" ht="13.5">
      <c r="A160" s="1" t="s">
        <v>8</v>
      </c>
      <c r="B160" s="1">
        <v>0.76</v>
      </c>
      <c r="C160" s="1">
        <v>0.69</v>
      </c>
      <c r="D160" s="1">
        <v>0.24</v>
      </c>
      <c r="E160" s="1">
        <v>0.03</v>
      </c>
      <c r="F160" s="1">
        <v>0.06</v>
      </c>
      <c r="G160" s="1">
        <v>0.05</v>
      </c>
    </row>
    <row r="161" spans="1:7" ht="13.5">
      <c r="A161" s="1" t="s">
        <v>9</v>
      </c>
      <c r="B161" s="1">
        <v>0.29</v>
      </c>
      <c r="C161" s="1">
        <v>0.3</v>
      </c>
      <c r="D161" s="1">
        <v>0.05</v>
      </c>
      <c r="E161" s="1">
        <v>0.13</v>
      </c>
      <c r="F161" s="1">
        <v>0.02</v>
      </c>
      <c r="G161" s="1">
        <v>0.05</v>
      </c>
    </row>
    <row r="162" spans="1:9" ht="13.5">
      <c r="A162" s="1" t="s">
        <v>10</v>
      </c>
      <c r="B162" s="1">
        <v>1.18</v>
      </c>
      <c r="C162" s="1">
        <v>0.92</v>
      </c>
      <c r="D162" s="1">
        <v>0.46</v>
      </c>
      <c r="E162" s="1">
        <v>0.27</v>
      </c>
      <c r="F162" s="1">
        <v>0.17</v>
      </c>
      <c r="G162" s="1">
        <v>0.1</v>
      </c>
      <c r="H162" s="1">
        <v>0.11</v>
      </c>
      <c r="I162" s="1">
        <v>0.09</v>
      </c>
    </row>
    <row r="163" ht="13.5">
      <c r="A163" s="1" t="s">
        <v>11</v>
      </c>
    </row>
    <row r="164" ht="13.5">
      <c r="A164" s="1" t="s">
        <v>12</v>
      </c>
    </row>
    <row r="165" spans="1:9" ht="13.5">
      <c r="A165" s="1" t="s">
        <v>12</v>
      </c>
      <c r="B165" s="1">
        <v>4.12</v>
      </c>
      <c r="C165" s="1">
        <v>3.95</v>
      </c>
      <c r="D165" s="1">
        <v>2.11</v>
      </c>
      <c r="E165" s="1">
        <v>0.36</v>
      </c>
      <c r="F165" s="1">
        <v>0.19</v>
      </c>
      <c r="G165" s="1">
        <v>0.13</v>
      </c>
      <c r="H165" s="1">
        <v>0.09</v>
      </c>
      <c r="I165" s="1">
        <v>0.09</v>
      </c>
    </row>
    <row r="166" spans="1:9" ht="13.5">
      <c r="A166" s="1" t="s">
        <v>13</v>
      </c>
      <c r="B166" s="1">
        <v>202.78</v>
      </c>
      <c r="C166" s="1">
        <v>141.77</v>
      </c>
      <c r="D166" s="1">
        <v>35.69</v>
      </c>
      <c r="E166" s="1">
        <v>15.34</v>
      </c>
      <c r="F166" s="1">
        <v>10.04</v>
      </c>
      <c r="G166" s="1">
        <v>2.6</v>
      </c>
      <c r="H166" s="1">
        <v>2.07</v>
      </c>
      <c r="I166" s="1">
        <v>1.39</v>
      </c>
    </row>
    <row r="167" spans="1:9" ht="13.5">
      <c r="A167" s="1" t="s">
        <v>14</v>
      </c>
      <c r="B167" s="1">
        <v>5.55</v>
      </c>
      <c r="C167" s="1">
        <v>4.81</v>
      </c>
      <c r="D167" s="1">
        <v>2.14</v>
      </c>
      <c r="E167" s="1">
        <v>1.07</v>
      </c>
      <c r="F167" s="1">
        <v>0.75</v>
      </c>
      <c r="G167" s="1">
        <v>0.45</v>
      </c>
      <c r="H167" s="1">
        <v>0.37</v>
      </c>
      <c r="I167" s="1">
        <v>0.24</v>
      </c>
    </row>
    <row r="168" spans="1:9" ht="13.5">
      <c r="A168" s="1" t="s">
        <v>15</v>
      </c>
      <c r="B168" s="1">
        <v>4.86</v>
      </c>
      <c r="C168" s="1">
        <v>3.54</v>
      </c>
      <c r="D168" s="1">
        <v>1.84</v>
      </c>
      <c r="E168" s="1">
        <v>0.74</v>
      </c>
      <c r="F168" s="1">
        <v>0.76</v>
      </c>
      <c r="G168" s="1">
        <v>0.39</v>
      </c>
      <c r="H168" s="1">
        <v>0.33</v>
      </c>
      <c r="I168" s="1">
        <v>0.32</v>
      </c>
    </row>
    <row r="169" spans="1:9" ht="13.5">
      <c r="A169" s="1" t="s">
        <v>16</v>
      </c>
      <c r="B169" s="1">
        <v>11.37</v>
      </c>
      <c r="C169" s="1">
        <v>7.17</v>
      </c>
      <c r="D169" s="1">
        <v>3.54</v>
      </c>
      <c r="E169" s="1">
        <v>1.87</v>
      </c>
      <c r="F169" s="1">
        <v>1.43</v>
      </c>
      <c r="G169" s="1">
        <v>0.89</v>
      </c>
      <c r="H169" s="1">
        <v>0.71</v>
      </c>
      <c r="I169" s="1">
        <v>0.5</v>
      </c>
    </row>
    <row r="170" spans="1:9" ht="13.5">
      <c r="A170" s="1" t="s">
        <v>17</v>
      </c>
      <c r="B170" s="1">
        <v>2.09</v>
      </c>
      <c r="C170" s="1">
        <v>2.81</v>
      </c>
      <c r="D170" s="1">
        <v>1</v>
      </c>
      <c r="E170" s="1">
        <v>0.29</v>
      </c>
      <c r="F170" s="1">
        <v>0.17</v>
      </c>
      <c r="G170" s="1">
        <v>0.09</v>
      </c>
      <c r="H170" s="1">
        <v>0.08</v>
      </c>
      <c r="I170" s="1">
        <v>0.04</v>
      </c>
    </row>
    <row r="171" spans="1:9" ht="13.5">
      <c r="A171" s="1" t="s">
        <v>18</v>
      </c>
      <c r="B171" s="1">
        <v>2.62</v>
      </c>
      <c r="C171" s="1">
        <v>3.51</v>
      </c>
      <c r="D171" s="1">
        <v>2.02</v>
      </c>
      <c r="E171" s="1">
        <v>0.7</v>
      </c>
      <c r="F171" s="1">
        <v>0.35</v>
      </c>
      <c r="G171" s="1">
        <v>0.25</v>
      </c>
      <c r="H171" s="1">
        <v>0.23</v>
      </c>
      <c r="I171" s="1">
        <v>0.14</v>
      </c>
    </row>
    <row r="172" ht="13.5">
      <c r="A172" s="1" t="s">
        <v>19</v>
      </c>
    </row>
    <row r="173" spans="1:9" ht="13.5">
      <c r="A173" s="1" t="s">
        <v>20</v>
      </c>
      <c r="B173" s="1">
        <v>4.46</v>
      </c>
      <c r="C173" s="1">
        <v>5.53</v>
      </c>
      <c r="D173" s="1">
        <v>3.45</v>
      </c>
      <c r="E173" s="1">
        <v>1.26</v>
      </c>
      <c r="F173" s="1">
        <v>0.71</v>
      </c>
      <c r="G173" s="1">
        <v>0.42</v>
      </c>
      <c r="H173" s="1">
        <v>0.37</v>
      </c>
      <c r="I173" s="1">
        <v>0.15</v>
      </c>
    </row>
    <row r="174" spans="1:9" ht="13.5">
      <c r="A174" s="1" t="s">
        <v>20</v>
      </c>
      <c r="B174" s="1">
        <v>69.4</v>
      </c>
      <c r="C174" s="1">
        <v>58.26</v>
      </c>
      <c r="D174" s="1">
        <v>24.29</v>
      </c>
      <c r="E174" s="1">
        <v>8.65</v>
      </c>
      <c r="F174" s="1">
        <v>4.38</v>
      </c>
      <c r="G174" s="1">
        <v>2</v>
      </c>
      <c r="H174" s="1">
        <v>1.8</v>
      </c>
      <c r="I174" s="1">
        <v>1.06</v>
      </c>
    </row>
    <row r="175" spans="1:9" ht="13.5">
      <c r="A175" s="1" t="s">
        <v>20</v>
      </c>
      <c r="B175" s="1">
        <v>3.89</v>
      </c>
      <c r="C175" s="1">
        <v>3.03</v>
      </c>
      <c r="D175" s="1">
        <v>1.54</v>
      </c>
      <c r="E175" s="1">
        <v>0.93</v>
      </c>
      <c r="F175" s="1">
        <v>0.61</v>
      </c>
      <c r="G175" s="1">
        <v>0.32</v>
      </c>
      <c r="H175" s="1">
        <v>0.25</v>
      </c>
      <c r="I175" s="1">
        <v>0.14</v>
      </c>
    </row>
    <row r="176" spans="1:9" ht="13.5">
      <c r="A176" s="1" t="s">
        <v>21</v>
      </c>
      <c r="B176" s="1">
        <v>332.14</v>
      </c>
      <c r="C176" s="1">
        <v>208.74</v>
      </c>
      <c r="D176" s="1">
        <v>73.29</v>
      </c>
      <c r="E176" s="1">
        <v>36.84</v>
      </c>
      <c r="F176" s="1">
        <v>21</v>
      </c>
      <c r="G176" s="1">
        <v>6.49</v>
      </c>
      <c r="H176" s="1">
        <v>4.9</v>
      </c>
      <c r="I176" s="1">
        <v>3.31</v>
      </c>
    </row>
    <row r="177" ht="13.5">
      <c r="A177" s="1" t="s">
        <v>22</v>
      </c>
    </row>
    <row r="178" spans="1:9" ht="13.5">
      <c r="A178" s="1" t="s">
        <v>23</v>
      </c>
      <c r="B178" s="1">
        <v>6.82</v>
      </c>
      <c r="C178" s="1">
        <v>4.58</v>
      </c>
      <c r="D178" s="1">
        <v>3.18</v>
      </c>
      <c r="E178" s="1">
        <v>1.78</v>
      </c>
      <c r="F178" s="1">
        <v>0.91</v>
      </c>
      <c r="G178" s="1">
        <v>0.62</v>
      </c>
      <c r="H178" s="1">
        <v>0.52</v>
      </c>
      <c r="I178" s="1">
        <v>0.37</v>
      </c>
    </row>
    <row r="179" spans="1:9" ht="13.5">
      <c r="A179" s="1" t="s">
        <v>24</v>
      </c>
      <c r="B179" s="1">
        <v>6.06</v>
      </c>
      <c r="C179" s="1">
        <v>3.95</v>
      </c>
      <c r="D179" s="1">
        <v>1.82</v>
      </c>
      <c r="E179" s="1">
        <v>0.82</v>
      </c>
      <c r="F179" s="1">
        <v>0.46</v>
      </c>
      <c r="G179" s="1">
        <v>0.32</v>
      </c>
      <c r="H179" s="1">
        <v>0.28</v>
      </c>
      <c r="I179" s="1">
        <v>0.17</v>
      </c>
    </row>
    <row r="180" ht="13.5">
      <c r="A180" s="1" t="s">
        <v>25</v>
      </c>
    </row>
    <row r="181" ht="13.5">
      <c r="A181" s="1" t="s">
        <v>26</v>
      </c>
    </row>
    <row r="182" spans="1:7" ht="13.5">
      <c r="A182" s="1" t="s">
        <v>27</v>
      </c>
      <c r="B182" s="1">
        <v>1.27</v>
      </c>
      <c r="C182" s="1">
        <v>0.9</v>
      </c>
      <c r="D182" s="1">
        <v>0.13</v>
      </c>
      <c r="E182" s="1">
        <v>0.15</v>
      </c>
      <c r="G182" s="1">
        <v>0.03</v>
      </c>
    </row>
    <row r="183" ht="13.5">
      <c r="A183" s="1" t="s">
        <v>28</v>
      </c>
    </row>
    <row r="184" ht="13.5">
      <c r="A184" s="1" t="s">
        <v>29</v>
      </c>
    </row>
    <row r="185" spans="1:9" ht="13.5">
      <c r="A185" s="1" t="s">
        <v>30</v>
      </c>
      <c r="B185" s="1">
        <v>6.84</v>
      </c>
      <c r="C185" s="1">
        <v>7.68</v>
      </c>
      <c r="D185" s="1">
        <v>5.68</v>
      </c>
      <c r="E185" s="1">
        <v>0.6</v>
      </c>
      <c r="F185" s="1">
        <v>0.32</v>
      </c>
      <c r="G185" s="1">
        <v>0.22</v>
      </c>
      <c r="H185" s="1">
        <v>0.13</v>
      </c>
      <c r="I185" s="1">
        <v>0.06</v>
      </c>
    </row>
    <row r="186" spans="1:9" ht="13.5">
      <c r="A186" s="1" t="s">
        <v>31</v>
      </c>
      <c r="B186" s="1">
        <v>9.16</v>
      </c>
      <c r="C186" s="1">
        <v>12.58</v>
      </c>
      <c r="D186" s="1">
        <v>14.12</v>
      </c>
      <c r="E186" s="1">
        <v>2.31</v>
      </c>
      <c r="F186" s="1">
        <v>0.61</v>
      </c>
      <c r="G186" s="1">
        <v>0.11</v>
      </c>
      <c r="H186" s="1">
        <v>0.12</v>
      </c>
      <c r="I186" s="1">
        <v>0.09</v>
      </c>
    </row>
    <row r="187" spans="1:9" ht="13.5">
      <c r="A187" s="1" t="s">
        <v>32</v>
      </c>
      <c r="B187" s="1">
        <v>24.48</v>
      </c>
      <c r="C187" s="1">
        <v>19.98</v>
      </c>
      <c r="D187" s="1">
        <v>5.59</v>
      </c>
      <c r="E187" s="1">
        <v>1.93</v>
      </c>
      <c r="F187" s="1">
        <v>0.99</v>
      </c>
      <c r="G187" s="1">
        <v>0.31</v>
      </c>
      <c r="H187" s="1">
        <v>0.27</v>
      </c>
      <c r="I187" s="1">
        <v>0.22</v>
      </c>
    </row>
    <row r="188" ht="13.5">
      <c r="A188" s="1" t="s">
        <v>33</v>
      </c>
    </row>
    <row r="189" spans="1:9" ht="13.5">
      <c r="A189" s="1" t="s">
        <v>34</v>
      </c>
      <c r="B189" s="1">
        <v>74.26</v>
      </c>
      <c r="C189" s="1">
        <v>53.39</v>
      </c>
      <c r="D189" s="1">
        <v>24.27</v>
      </c>
      <c r="E189" s="1">
        <v>15.89</v>
      </c>
      <c r="F189" s="1">
        <v>12.94</v>
      </c>
      <c r="G189" s="1">
        <v>3.96</v>
      </c>
      <c r="H189" s="1">
        <v>3.01</v>
      </c>
      <c r="I189" s="1">
        <v>2.49</v>
      </c>
    </row>
    <row r="190" spans="1:9" ht="13.5">
      <c r="A190" s="1" t="s">
        <v>35</v>
      </c>
      <c r="B190" s="1">
        <v>21.27</v>
      </c>
      <c r="C190" s="1">
        <v>15.93</v>
      </c>
      <c r="D190" s="1">
        <v>6.99</v>
      </c>
      <c r="E190" s="1">
        <v>3.5</v>
      </c>
      <c r="F190" s="1">
        <v>2.19</v>
      </c>
      <c r="G190" s="1">
        <v>1.09</v>
      </c>
      <c r="H190" s="1">
        <v>1.1</v>
      </c>
      <c r="I190" s="1">
        <v>0.84</v>
      </c>
    </row>
    <row r="191" spans="1:9" ht="13.5">
      <c r="A191" s="1" t="s">
        <v>36</v>
      </c>
      <c r="B191" s="1">
        <v>31.98</v>
      </c>
      <c r="C191" s="1">
        <v>20.24</v>
      </c>
      <c r="D191" s="1">
        <v>8.07</v>
      </c>
      <c r="E191" s="1">
        <v>4.62</v>
      </c>
      <c r="F191" s="1">
        <v>2.32</v>
      </c>
      <c r="G191" s="1">
        <v>1.14</v>
      </c>
      <c r="H191" s="1">
        <v>0.71</v>
      </c>
      <c r="I191" s="1">
        <v>0.72</v>
      </c>
    </row>
    <row r="192" spans="1:9" ht="13.5">
      <c r="A192" s="1" t="s">
        <v>37</v>
      </c>
      <c r="B192" s="1">
        <v>2.24</v>
      </c>
      <c r="C192" s="1">
        <v>1.88</v>
      </c>
      <c r="D192" s="1">
        <v>1.52</v>
      </c>
      <c r="E192" s="1">
        <v>0.55</v>
      </c>
      <c r="F192" s="1">
        <v>0.31</v>
      </c>
      <c r="G192" s="1">
        <v>0.2</v>
      </c>
      <c r="H192" s="1">
        <v>0.2</v>
      </c>
      <c r="I192" s="1">
        <v>0.1</v>
      </c>
    </row>
    <row r="193" spans="1:9" ht="13.5">
      <c r="A193" s="1" t="s">
        <v>38</v>
      </c>
      <c r="B193" s="1">
        <v>6.54</v>
      </c>
      <c r="C193" s="1">
        <v>5.87</v>
      </c>
      <c r="D193" s="1">
        <v>5.42</v>
      </c>
      <c r="E193" s="1">
        <v>2.31</v>
      </c>
      <c r="F193" s="1">
        <v>1.34</v>
      </c>
      <c r="G193" s="1">
        <v>0.58</v>
      </c>
      <c r="H193" s="1">
        <v>0.55</v>
      </c>
      <c r="I193" s="1">
        <v>0.24</v>
      </c>
    </row>
    <row r="194" ht="13.5">
      <c r="A194" s="1" t="s">
        <v>39</v>
      </c>
    </row>
    <row r="195" spans="1:9" ht="13.5">
      <c r="A195" s="1" t="s">
        <v>40</v>
      </c>
      <c r="B195" s="1">
        <v>2.38</v>
      </c>
      <c r="C195" s="1">
        <v>2.17</v>
      </c>
      <c r="D195" s="1">
        <v>0.93</v>
      </c>
      <c r="E195" s="1">
        <v>0.6</v>
      </c>
      <c r="F195" s="1">
        <v>0.4</v>
      </c>
      <c r="G195" s="1">
        <v>0.7</v>
      </c>
      <c r="H195" s="1">
        <v>0.32</v>
      </c>
      <c r="I195" s="1">
        <v>0.31</v>
      </c>
    </row>
    <row r="196" spans="1:9" ht="13.5">
      <c r="A196" s="1" t="s">
        <v>41</v>
      </c>
      <c r="B196" s="1">
        <v>9.97</v>
      </c>
      <c r="C196" s="1">
        <v>7.03</v>
      </c>
      <c r="D196" s="1">
        <v>2.48</v>
      </c>
      <c r="E196" s="1">
        <v>1</v>
      </c>
      <c r="F196" s="1">
        <v>0.52</v>
      </c>
      <c r="G196" s="1">
        <v>0.5</v>
      </c>
      <c r="H196" s="1">
        <v>0.1</v>
      </c>
      <c r="I196" s="1">
        <v>0.78</v>
      </c>
    </row>
    <row r="197" spans="1:9" ht="13.5">
      <c r="A197" s="1" t="s">
        <v>42</v>
      </c>
      <c r="B197" s="1">
        <v>1.4</v>
      </c>
      <c r="C197" s="1">
        <v>0.71</v>
      </c>
      <c r="D197" s="1">
        <v>0.19</v>
      </c>
      <c r="E197" s="1">
        <v>0.06</v>
      </c>
      <c r="F197" s="1">
        <v>0.14</v>
      </c>
      <c r="G197" s="1">
        <v>0.24</v>
      </c>
      <c r="H197" s="1">
        <v>0.04</v>
      </c>
      <c r="I197" s="1">
        <v>0.14</v>
      </c>
    </row>
    <row r="198" spans="1:9" ht="13.5">
      <c r="A198" s="1" t="s">
        <v>43</v>
      </c>
      <c r="B198" s="1">
        <v>2.39</v>
      </c>
      <c r="C198" s="1">
        <v>1.96</v>
      </c>
      <c r="D198" s="1">
        <v>0.88</v>
      </c>
      <c r="E198" s="1">
        <v>0.27</v>
      </c>
      <c r="F198" s="1">
        <v>0.16</v>
      </c>
      <c r="G198" s="1">
        <v>0.09</v>
      </c>
      <c r="H198" s="1">
        <v>0.05</v>
      </c>
      <c r="I198" s="1">
        <v>0.03</v>
      </c>
    </row>
    <row r="199" spans="1:9" ht="13.5">
      <c r="A199" s="1" t="s">
        <v>44</v>
      </c>
      <c r="B199" s="1">
        <v>14.22</v>
      </c>
      <c r="C199" s="1">
        <v>10.13</v>
      </c>
      <c r="D199" s="1">
        <v>9.92</v>
      </c>
      <c r="E199" s="1">
        <v>3.56</v>
      </c>
      <c r="F199" s="1">
        <v>2.46</v>
      </c>
      <c r="G199" s="1">
        <v>0.94</v>
      </c>
      <c r="H199" s="1">
        <v>0.76</v>
      </c>
      <c r="I199" s="1">
        <v>0.4</v>
      </c>
    </row>
    <row r="200" spans="1:9" ht="13.5">
      <c r="A200" s="1" t="s">
        <v>45</v>
      </c>
      <c r="B200" s="1">
        <v>1.66</v>
      </c>
      <c r="C200" s="1">
        <v>1.27</v>
      </c>
      <c r="D200" s="1">
        <v>0.75</v>
      </c>
      <c r="E200" s="1">
        <v>1.11</v>
      </c>
      <c r="F200" s="1">
        <v>0.95</v>
      </c>
      <c r="G200" s="1">
        <v>1.67</v>
      </c>
      <c r="H200" s="1">
        <v>1.17</v>
      </c>
      <c r="I200" s="1">
        <v>0.82</v>
      </c>
    </row>
    <row r="201" spans="1:9" ht="13.5">
      <c r="A201" s="1" t="s">
        <v>46</v>
      </c>
      <c r="B201" s="1">
        <v>4.43</v>
      </c>
      <c r="C201" s="1">
        <v>3.62</v>
      </c>
      <c r="D201" s="1">
        <v>0.57</v>
      </c>
      <c r="E201" s="1">
        <v>0.27</v>
      </c>
      <c r="F201" s="1">
        <v>0.24</v>
      </c>
      <c r="G201" s="1">
        <v>0.14</v>
      </c>
      <c r="H201" s="1">
        <v>0.11</v>
      </c>
      <c r="I201" s="1">
        <v>0.04</v>
      </c>
    </row>
    <row r="202" spans="1:6" ht="13.5">
      <c r="A202" s="1" t="s">
        <v>47</v>
      </c>
      <c r="B202" s="1">
        <v>0.38</v>
      </c>
      <c r="C202" s="1">
        <v>0.41</v>
      </c>
      <c r="D202" s="1">
        <v>0.09</v>
      </c>
      <c r="E202" s="1">
        <v>0.04</v>
      </c>
      <c r="F202" s="1">
        <v>0.04</v>
      </c>
    </row>
    <row r="203" spans="1:7" ht="13.5">
      <c r="A203" s="1" t="s">
        <v>48</v>
      </c>
      <c r="B203" s="1">
        <v>1.22</v>
      </c>
      <c r="C203" s="1">
        <v>0.53</v>
      </c>
      <c r="D203" s="1">
        <v>0.3</v>
      </c>
      <c r="E203" s="1">
        <v>0.18</v>
      </c>
      <c r="F203" s="1">
        <v>0.2</v>
      </c>
      <c r="G203" s="1">
        <v>0.06</v>
      </c>
    </row>
    <row r="204" spans="1:7" ht="13.5">
      <c r="A204" s="1" t="s">
        <v>49</v>
      </c>
      <c r="B204" s="1">
        <v>0.12</v>
      </c>
      <c r="C204" s="1">
        <v>0.07</v>
      </c>
      <c r="D204" s="1">
        <v>0.05</v>
      </c>
      <c r="E204" s="1">
        <v>0.02</v>
      </c>
      <c r="F204" s="1">
        <v>0.04</v>
      </c>
      <c r="G204" s="1">
        <v>0.04</v>
      </c>
    </row>
    <row r="205" spans="1:6" ht="13.5">
      <c r="A205" s="1" t="s">
        <v>50</v>
      </c>
      <c r="B205" s="1">
        <v>0.14</v>
      </c>
      <c r="C205" s="1">
        <v>0.1</v>
      </c>
      <c r="D205" s="1">
        <v>0.15</v>
      </c>
      <c r="E205" s="1">
        <v>0.13</v>
      </c>
      <c r="F205" s="1">
        <v>0.13</v>
      </c>
    </row>
    <row r="206" ht="13.5">
      <c r="A206" s="1" t="s">
        <v>51</v>
      </c>
    </row>
    <row r="207" ht="13.5">
      <c r="A207" s="1" t="s">
        <v>52</v>
      </c>
    </row>
    <row r="208" ht="13.5">
      <c r="A208" s="1" t="s">
        <v>53</v>
      </c>
    </row>
    <row r="209" ht="13.5">
      <c r="A209" s="1" t="s">
        <v>54</v>
      </c>
    </row>
    <row r="211" spans="1:9" ht="13.5">
      <c r="A211" s="1" t="s">
        <v>55</v>
      </c>
      <c r="B211" s="1">
        <f aca="true" t="shared" si="1" ref="B211:I211">SUM(B156:B209)</f>
        <v>879.8499999999999</v>
      </c>
      <c r="C211" s="1">
        <f t="shared" si="1"/>
        <v>623.8299999999999</v>
      </c>
      <c r="D211" s="1">
        <f t="shared" si="1"/>
        <v>246.33000000000004</v>
      </c>
      <c r="E211" s="1">
        <f t="shared" si="1"/>
        <v>111.41000000000001</v>
      </c>
      <c r="F211" s="1">
        <f t="shared" si="1"/>
        <v>69.24</v>
      </c>
      <c r="G211" s="1">
        <f t="shared" si="1"/>
        <v>27.689999999999994</v>
      </c>
      <c r="H211" s="1">
        <f t="shared" si="1"/>
        <v>21.090000000000003</v>
      </c>
      <c r="I211" s="1">
        <f t="shared" si="1"/>
        <v>15.78</v>
      </c>
    </row>
    <row r="215" ht="13.5">
      <c r="B215" s="1" t="s">
        <v>74</v>
      </c>
    </row>
    <row r="217" spans="1:2" ht="13.5">
      <c r="A217" s="1" t="s">
        <v>1</v>
      </c>
      <c r="B217" s="1" t="s">
        <v>75</v>
      </c>
    </row>
    <row r="219" ht="13.5">
      <c r="A219" s="1" t="s">
        <v>3</v>
      </c>
    </row>
    <row r="220" ht="13.5">
      <c r="A220" s="1" t="s">
        <v>4</v>
      </c>
    </row>
    <row r="221" ht="13.5">
      <c r="A221" s="1" t="s">
        <v>5</v>
      </c>
    </row>
    <row r="222" ht="13.5">
      <c r="A222" s="1" t="s">
        <v>6</v>
      </c>
    </row>
    <row r="223" spans="1:2" ht="13.5">
      <c r="A223" s="1" t="s">
        <v>7</v>
      </c>
      <c r="B223" s="1">
        <v>2.38</v>
      </c>
    </row>
    <row r="224" spans="1:2" ht="13.5">
      <c r="A224" s="1" t="s">
        <v>8</v>
      </c>
      <c r="B224" s="1">
        <v>0.24</v>
      </c>
    </row>
    <row r="225" spans="1:2" ht="13.5">
      <c r="A225" s="1" t="s">
        <v>9</v>
      </c>
      <c r="B225" s="1">
        <v>0.17</v>
      </c>
    </row>
    <row r="226" spans="1:2" ht="13.5">
      <c r="A226" s="1" t="s">
        <v>10</v>
      </c>
      <c r="B226" s="1">
        <v>0.53</v>
      </c>
    </row>
    <row r="227" ht="13.5">
      <c r="A227" s="1" t="s">
        <v>11</v>
      </c>
    </row>
    <row r="228" ht="13.5">
      <c r="A228" s="1" t="s">
        <v>12</v>
      </c>
    </row>
    <row r="229" spans="1:2" ht="13.5">
      <c r="A229" s="1" t="s">
        <v>12</v>
      </c>
      <c r="B229" s="1">
        <v>1.43</v>
      </c>
    </row>
    <row r="230" spans="1:2" ht="13.5">
      <c r="A230" s="1" t="s">
        <v>13</v>
      </c>
      <c r="B230" s="1">
        <v>127.47</v>
      </c>
    </row>
    <row r="231" spans="1:2" ht="13.5">
      <c r="A231" s="1" t="s">
        <v>14</v>
      </c>
      <c r="B231" s="1">
        <v>4.11</v>
      </c>
    </row>
    <row r="232" spans="1:2" ht="13.5">
      <c r="A232" s="1" t="s">
        <v>15</v>
      </c>
      <c r="B232" s="1">
        <v>3.34</v>
      </c>
    </row>
    <row r="233" spans="1:2" ht="13.5">
      <c r="A233" s="1" t="s">
        <v>16</v>
      </c>
      <c r="B233" s="1">
        <v>6.26</v>
      </c>
    </row>
    <row r="234" spans="1:2" ht="13.5">
      <c r="A234" s="1" t="s">
        <v>17</v>
      </c>
      <c r="B234" s="1">
        <v>0.93</v>
      </c>
    </row>
    <row r="235" spans="1:2" ht="13.5">
      <c r="A235" s="1" t="s">
        <v>18</v>
      </c>
      <c r="B235" s="1">
        <v>2.36</v>
      </c>
    </row>
    <row r="236" ht="13.5">
      <c r="A236" s="1" t="s">
        <v>19</v>
      </c>
    </row>
    <row r="237" spans="1:2" ht="13.5">
      <c r="A237" s="1" t="s">
        <v>20</v>
      </c>
      <c r="B237" s="1">
        <v>4.24</v>
      </c>
    </row>
    <row r="238" spans="1:2" ht="13.5">
      <c r="A238" s="1" t="s">
        <v>20</v>
      </c>
      <c r="B238" s="1">
        <v>36.64</v>
      </c>
    </row>
    <row r="239" spans="1:2" ht="13.5">
      <c r="A239" s="1" t="s">
        <v>20</v>
      </c>
      <c r="B239" s="1">
        <v>2.34</v>
      </c>
    </row>
    <row r="240" spans="1:2" ht="13.5">
      <c r="A240" s="1" t="s">
        <v>21</v>
      </c>
      <c r="B240" s="1">
        <v>218.7</v>
      </c>
    </row>
    <row r="241" ht="13.5">
      <c r="A241" s="1" t="s">
        <v>22</v>
      </c>
    </row>
    <row r="242" spans="1:2" ht="13.5">
      <c r="A242" s="1" t="s">
        <v>23</v>
      </c>
      <c r="B242" s="1">
        <v>3.61</v>
      </c>
    </row>
    <row r="243" spans="1:2" ht="13.5">
      <c r="A243" s="1" t="s">
        <v>24</v>
      </c>
      <c r="B243" s="1">
        <v>3.48</v>
      </c>
    </row>
    <row r="244" ht="13.5">
      <c r="A244" s="1" t="s">
        <v>25</v>
      </c>
    </row>
    <row r="245" ht="13.5">
      <c r="A245" s="1" t="s">
        <v>26</v>
      </c>
    </row>
    <row r="246" spans="1:2" ht="13.5">
      <c r="A246" s="1" t="s">
        <v>27</v>
      </c>
      <c r="B246" s="1">
        <v>0.64</v>
      </c>
    </row>
    <row r="247" ht="13.5">
      <c r="A247" s="1" t="s">
        <v>28</v>
      </c>
    </row>
    <row r="248" ht="13.5">
      <c r="A248" s="1" t="s">
        <v>29</v>
      </c>
    </row>
    <row r="249" spans="1:2" ht="13.5">
      <c r="A249" s="1" t="s">
        <v>30</v>
      </c>
      <c r="B249" s="1">
        <v>3.07</v>
      </c>
    </row>
    <row r="250" spans="1:2" ht="13.5">
      <c r="A250" s="1" t="s">
        <v>31</v>
      </c>
      <c r="B250" s="1">
        <v>4.58</v>
      </c>
    </row>
    <row r="251" spans="1:2" ht="13.5">
      <c r="A251" s="1" t="s">
        <v>32</v>
      </c>
      <c r="B251" s="1">
        <v>13.68</v>
      </c>
    </row>
    <row r="252" ht="13.5">
      <c r="A252" s="1" t="s">
        <v>33</v>
      </c>
    </row>
    <row r="253" spans="1:2" ht="13.5">
      <c r="A253" s="1" t="s">
        <v>34</v>
      </c>
      <c r="B253" s="1">
        <v>48.62</v>
      </c>
    </row>
    <row r="254" spans="1:2" ht="13.5">
      <c r="A254" s="1" t="s">
        <v>35</v>
      </c>
      <c r="B254" s="1">
        <v>13.6</v>
      </c>
    </row>
    <row r="255" spans="1:2" ht="13.5">
      <c r="A255" s="1" t="s">
        <v>36</v>
      </c>
      <c r="B255" s="1">
        <v>21.67</v>
      </c>
    </row>
    <row r="256" spans="1:2" ht="13.5">
      <c r="A256" s="1" t="s">
        <v>37</v>
      </c>
      <c r="B256" s="1">
        <v>1.09</v>
      </c>
    </row>
    <row r="257" spans="1:2" ht="13.5">
      <c r="A257" s="1" t="s">
        <v>38</v>
      </c>
      <c r="B257" s="1">
        <v>2.53</v>
      </c>
    </row>
    <row r="258" ht="13.5">
      <c r="A258" s="1" t="s">
        <v>39</v>
      </c>
    </row>
    <row r="259" spans="1:2" ht="13.5">
      <c r="A259" s="1" t="s">
        <v>40</v>
      </c>
      <c r="B259" s="1">
        <v>1.87</v>
      </c>
    </row>
    <row r="260" spans="1:2" ht="13.5">
      <c r="A260" s="1" t="s">
        <v>41</v>
      </c>
      <c r="B260" s="1">
        <v>7.16</v>
      </c>
    </row>
    <row r="261" spans="1:2" ht="13.5">
      <c r="A261" s="1" t="s">
        <v>42</v>
      </c>
      <c r="B261" s="1">
        <v>0.4</v>
      </c>
    </row>
    <row r="262" spans="1:2" ht="13.5">
      <c r="A262" s="1" t="s">
        <v>43</v>
      </c>
      <c r="B262" s="1">
        <v>0.95</v>
      </c>
    </row>
    <row r="263" spans="1:2" ht="13.5">
      <c r="A263" s="1" t="s">
        <v>44</v>
      </c>
      <c r="B263" s="1">
        <v>5.25</v>
      </c>
    </row>
    <row r="264" spans="1:2" ht="13.5">
      <c r="A264" s="1" t="s">
        <v>45</v>
      </c>
      <c r="B264" s="1">
        <v>1.71</v>
      </c>
    </row>
    <row r="265" spans="1:2" ht="13.5">
      <c r="A265" s="1" t="s">
        <v>46</v>
      </c>
      <c r="B265" s="1">
        <v>2.36</v>
      </c>
    </row>
    <row r="266" spans="1:2" ht="13.5">
      <c r="A266" s="1" t="s">
        <v>47</v>
      </c>
      <c r="B266" s="1">
        <v>0.13</v>
      </c>
    </row>
    <row r="267" spans="1:2" ht="13.5">
      <c r="A267" s="1" t="s">
        <v>48</v>
      </c>
      <c r="B267" s="1">
        <v>0.53</v>
      </c>
    </row>
    <row r="268" ht="13.5">
      <c r="A268" s="1" t="s">
        <v>49</v>
      </c>
    </row>
    <row r="269" ht="13.5">
      <c r="A269" s="1" t="s">
        <v>50</v>
      </c>
    </row>
    <row r="270" ht="13.5">
      <c r="A270" s="1" t="s">
        <v>51</v>
      </c>
    </row>
    <row r="271" ht="13.5">
      <c r="A271" s="1" t="s">
        <v>52</v>
      </c>
    </row>
    <row r="272" ht="13.5">
      <c r="A272" s="1" t="s">
        <v>53</v>
      </c>
    </row>
    <row r="273" ht="13.5">
      <c r="A273" s="1" t="s">
        <v>54</v>
      </c>
    </row>
    <row r="275" spans="1:2" ht="13.5">
      <c r="A275" s="1" t="s">
        <v>55</v>
      </c>
      <c r="B275" s="1">
        <f>SUM(B220:B273)</f>
        <v>548.07</v>
      </c>
    </row>
    <row r="279" ht="13.5">
      <c r="B279" s="1" t="s">
        <v>76</v>
      </c>
    </row>
    <row r="281" spans="1:9" ht="13.5">
      <c r="A281" s="1" t="s">
        <v>1</v>
      </c>
      <c r="B281" s="1" t="s">
        <v>77</v>
      </c>
      <c r="C281" s="1" t="s">
        <v>78</v>
      </c>
      <c r="D281" s="1" t="s">
        <v>79</v>
      </c>
      <c r="E281" s="1" t="s">
        <v>80</v>
      </c>
      <c r="F281" s="1" t="s">
        <v>81</v>
      </c>
      <c r="G281" s="1" t="s">
        <v>82</v>
      </c>
      <c r="H281" s="1" t="s">
        <v>83</v>
      </c>
      <c r="I281" s="1" t="s">
        <v>84</v>
      </c>
    </row>
    <row r="283" ht="13.5">
      <c r="A283" s="1" t="s">
        <v>3</v>
      </c>
    </row>
    <row r="284" ht="13.5">
      <c r="A284" s="1" t="s">
        <v>4</v>
      </c>
    </row>
    <row r="285" ht="13.5">
      <c r="A285" s="1" t="s">
        <v>5</v>
      </c>
    </row>
    <row r="286" ht="13.5">
      <c r="A286" s="1" t="s">
        <v>6</v>
      </c>
    </row>
    <row r="287" spans="1:9" ht="13.5">
      <c r="A287" s="1" t="s">
        <v>7</v>
      </c>
      <c r="B287" s="1">
        <v>5.78</v>
      </c>
      <c r="C287" s="1">
        <v>4.91</v>
      </c>
      <c r="D287" s="1">
        <v>1.74</v>
      </c>
      <c r="E287" s="1">
        <v>1.52</v>
      </c>
      <c r="F287" s="1">
        <v>0.59</v>
      </c>
      <c r="G287" s="1">
        <v>1.27</v>
      </c>
      <c r="H287" s="1">
        <v>0.39</v>
      </c>
      <c r="I287" s="1">
        <v>0.33</v>
      </c>
    </row>
    <row r="288" spans="1:5" ht="13.5">
      <c r="A288" s="1" t="s">
        <v>8</v>
      </c>
      <c r="B288" s="1">
        <v>0.68</v>
      </c>
      <c r="C288" s="1">
        <v>0.73</v>
      </c>
      <c r="E288" s="1">
        <v>0.22</v>
      </c>
    </row>
    <row r="289" spans="1:5" ht="13.5">
      <c r="A289" s="1" t="s">
        <v>9</v>
      </c>
      <c r="B289" s="1">
        <v>0.3</v>
      </c>
      <c r="C289" s="1">
        <v>0.36</v>
      </c>
      <c r="E289" s="1">
        <v>0.05</v>
      </c>
    </row>
    <row r="290" spans="1:9" ht="13.5">
      <c r="A290" s="1" t="s">
        <v>10</v>
      </c>
      <c r="B290" s="1">
        <v>1.24</v>
      </c>
      <c r="C290" s="1">
        <v>0.97</v>
      </c>
      <c r="D290" s="1">
        <v>0.44</v>
      </c>
      <c r="E290" s="1">
        <v>0.41</v>
      </c>
      <c r="F290" s="1">
        <v>0.13</v>
      </c>
      <c r="G290" s="1">
        <v>0.11</v>
      </c>
      <c r="H290" s="1">
        <v>0.07</v>
      </c>
      <c r="I290" s="1">
        <v>0.07</v>
      </c>
    </row>
    <row r="291" ht="13.5">
      <c r="A291" s="1" t="s">
        <v>11</v>
      </c>
    </row>
    <row r="292" ht="13.5">
      <c r="A292" s="1" t="s">
        <v>12</v>
      </c>
    </row>
    <row r="293" spans="1:9" ht="13.5">
      <c r="A293" s="1" t="s">
        <v>12</v>
      </c>
      <c r="B293" s="1">
        <v>4.25</v>
      </c>
      <c r="C293" s="1">
        <v>3.29</v>
      </c>
      <c r="D293" s="1">
        <v>2.57</v>
      </c>
      <c r="E293" s="1">
        <v>1.59</v>
      </c>
      <c r="F293" s="1">
        <v>0.17</v>
      </c>
      <c r="G293" s="1">
        <v>0.12</v>
      </c>
      <c r="H293" s="1">
        <v>0.04</v>
      </c>
      <c r="I293" s="1">
        <v>0.07</v>
      </c>
    </row>
    <row r="294" spans="1:9" ht="13.5">
      <c r="A294" s="1" t="s">
        <v>13</v>
      </c>
      <c r="B294" s="1">
        <v>306.73</v>
      </c>
      <c r="C294" s="1">
        <v>249.13</v>
      </c>
      <c r="D294" s="1">
        <v>61.64</v>
      </c>
      <c r="E294" s="1">
        <v>39.95</v>
      </c>
      <c r="F294" s="1">
        <v>11.12</v>
      </c>
      <c r="G294" s="1">
        <v>3.03</v>
      </c>
      <c r="H294" s="1">
        <v>1.76</v>
      </c>
      <c r="I294" s="1">
        <v>1.42</v>
      </c>
    </row>
    <row r="295" spans="1:9" ht="13.5">
      <c r="A295" s="1" t="s">
        <v>14</v>
      </c>
      <c r="B295" s="1">
        <v>5.86</v>
      </c>
      <c r="C295" s="1">
        <v>6.09</v>
      </c>
      <c r="D295" s="1">
        <v>2.21</v>
      </c>
      <c r="E295" s="1">
        <v>1.63</v>
      </c>
      <c r="F295" s="1">
        <v>0.76</v>
      </c>
      <c r="G295" s="1">
        <v>0.5</v>
      </c>
      <c r="H295" s="1">
        <v>0.34</v>
      </c>
      <c r="I295" s="1">
        <v>0.28</v>
      </c>
    </row>
    <row r="296" spans="1:9" ht="13.5">
      <c r="A296" s="1" t="s">
        <v>15</v>
      </c>
      <c r="B296" s="1">
        <v>6.37</v>
      </c>
      <c r="C296" s="1">
        <v>5.9</v>
      </c>
      <c r="D296" s="1">
        <v>0.94</v>
      </c>
      <c r="E296" s="1">
        <v>0.98</v>
      </c>
      <c r="F296" s="1">
        <v>0.64</v>
      </c>
      <c r="G296" s="1">
        <v>0.32</v>
      </c>
      <c r="H296" s="1">
        <v>0.36</v>
      </c>
      <c r="I296" s="1">
        <v>0.2</v>
      </c>
    </row>
    <row r="297" spans="1:9" ht="13.5">
      <c r="A297" s="1" t="s">
        <v>16</v>
      </c>
      <c r="B297" s="1">
        <v>11.72</v>
      </c>
      <c r="C297" s="1">
        <v>9.28</v>
      </c>
      <c r="D297" s="1">
        <v>4.03</v>
      </c>
      <c r="E297" s="1">
        <v>2.98</v>
      </c>
      <c r="F297" s="1">
        <v>1.39</v>
      </c>
      <c r="G297" s="1">
        <v>1.02</v>
      </c>
      <c r="H297" s="1">
        <v>0.57</v>
      </c>
      <c r="I297" s="1">
        <v>0.53</v>
      </c>
    </row>
    <row r="298" spans="1:9" ht="13.5">
      <c r="A298" s="1" t="s">
        <v>17</v>
      </c>
      <c r="B298" s="1">
        <v>4.32</v>
      </c>
      <c r="C298" s="1">
        <v>4.27</v>
      </c>
      <c r="D298" s="1">
        <v>1.73</v>
      </c>
      <c r="E298" s="1">
        <v>0.75</v>
      </c>
      <c r="F298" s="1">
        <v>0.11</v>
      </c>
      <c r="G298" s="1">
        <v>0.13</v>
      </c>
      <c r="H298" s="1">
        <v>0.06</v>
      </c>
      <c r="I298" s="1">
        <v>0.06</v>
      </c>
    </row>
    <row r="299" spans="1:9" ht="13.5">
      <c r="A299" s="1" t="s">
        <v>18</v>
      </c>
      <c r="B299" s="1">
        <v>4.95</v>
      </c>
      <c r="C299" s="1">
        <v>5.35</v>
      </c>
      <c r="D299" s="1">
        <v>2.07</v>
      </c>
      <c r="E299" s="1">
        <v>1.45</v>
      </c>
      <c r="F299" s="1">
        <v>0.4</v>
      </c>
      <c r="G299" s="1">
        <v>0.32</v>
      </c>
      <c r="H299" s="1">
        <v>0.2</v>
      </c>
      <c r="I299" s="1">
        <v>0.18</v>
      </c>
    </row>
    <row r="300" ht="13.5">
      <c r="A300" s="1" t="s">
        <v>19</v>
      </c>
    </row>
    <row r="301" spans="1:9" ht="13.5">
      <c r="A301" s="1" t="s">
        <v>20</v>
      </c>
      <c r="B301" s="1">
        <v>7.49</v>
      </c>
      <c r="C301" s="1">
        <v>7.39</v>
      </c>
      <c r="D301" s="1">
        <v>5</v>
      </c>
      <c r="E301" s="1">
        <v>2.87</v>
      </c>
      <c r="F301" s="1">
        <v>0.66</v>
      </c>
      <c r="G301" s="1">
        <v>0.44</v>
      </c>
      <c r="H301" s="1">
        <v>0.32</v>
      </c>
      <c r="I301" s="1">
        <v>0.28</v>
      </c>
    </row>
    <row r="302" spans="1:9" ht="13.5">
      <c r="A302" s="1" t="s">
        <v>20</v>
      </c>
      <c r="B302" s="1">
        <v>86.43</v>
      </c>
      <c r="C302" s="1">
        <v>72.38</v>
      </c>
      <c r="D302" s="1">
        <v>30.52</v>
      </c>
      <c r="E302" s="1">
        <v>20.88</v>
      </c>
      <c r="F302" s="1">
        <v>4.88</v>
      </c>
      <c r="G302" s="1">
        <v>2.44</v>
      </c>
      <c r="H302" s="1">
        <v>1.54</v>
      </c>
      <c r="I302" s="1">
        <v>1.46</v>
      </c>
    </row>
    <row r="303" spans="1:9" ht="13.5">
      <c r="A303" s="1" t="s">
        <v>20</v>
      </c>
      <c r="B303" s="1">
        <v>4.28</v>
      </c>
      <c r="C303" s="1">
        <v>4.54</v>
      </c>
      <c r="D303" s="1">
        <v>1.84</v>
      </c>
      <c r="E303" s="1">
        <v>1.77</v>
      </c>
      <c r="F303" s="1">
        <v>0.8</v>
      </c>
      <c r="G303" s="1">
        <v>0.34</v>
      </c>
      <c r="H303" s="1">
        <v>0.24</v>
      </c>
      <c r="I303" s="1">
        <v>0.2</v>
      </c>
    </row>
    <row r="304" spans="1:9" ht="13.5">
      <c r="A304" s="1" t="s">
        <v>21</v>
      </c>
      <c r="B304" s="1">
        <v>506.99</v>
      </c>
      <c r="C304" s="1">
        <v>422</v>
      </c>
      <c r="D304" s="1">
        <v>97.67</v>
      </c>
      <c r="E304" s="1">
        <v>86.51</v>
      </c>
      <c r="F304" s="1">
        <v>27.82</v>
      </c>
      <c r="G304" s="1">
        <v>7.75</v>
      </c>
      <c r="H304" s="1">
        <v>4.03</v>
      </c>
      <c r="I304" s="1">
        <v>3.79</v>
      </c>
    </row>
    <row r="305" ht="13.5">
      <c r="A305" s="1" t="s">
        <v>22</v>
      </c>
    </row>
    <row r="306" spans="1:9" ht="13.5">
      <c r="A306" s="1" t="s">
        <v>23</v>
      </c>
      <c r="B306" s="1">
        <v>5.14</v>
      </c>
      <c r="C306" s="1">
        <v>5.79</v>
      </c>
      <c r="D306" s="1">
        <v>2.57</v>
      </c>
      <c r="E306" s="1">
        <v>2.86</v>
      </c>
      <c r="F306" s="1">
        <v>1.18</v>
      </c>
      <c r="G306" s="1">
        <v>0.62</v>
      </c>
      <c r="H306" s="1">
        <v>0.48</v>
      </c>
      <c r="I306" s="1">
        <v>0.38</v>
      </c>
    </row>
    <row r="307" spans="1:9" ht="13.5">
      <c r="A307" s="1" t="s">
        <v>24</v>
      </c>
      <c r="B307" s="1">
        <v>6.66</v>
      </c>
      <c r="C307" s="1">
        <v>4.92</v>
      </c>
      <c r="D307" s="1">
        <v>2.47</v>
      </c>
      <c r="E307" s="1">
        <v>1.45</v>
      </c>
      <c r="F307" s="1">
        <v>0.5</v>
      </c>
      <c r="G307" s="1">
        <v>0.4</v>
      </c>
      <c r="H307" s="1">
        <v>0.22</v>
      </c>
      <c r="I307" s="1">
        <v>0.21</v>
      </c>
    </row>
    <row r="308" ht="13.5">
      <c r="A308" s="1" t="s">
        <v>25</v>
      </c>
    </row>
    <row r="309" ht="13.5">
      <c r="A309" s="1" t="s">
        <v>26</v>
      </c>
    </row>
    <row r="310" spans="1:8" ht="13.5">
      <c r="A310" s="1" t="s">
        <v>27</v>
      </c>
      <c r="B310" s="1">
        <v>1.21</v>
      </c>
      <c r="C310" s="1">
        <v>0.87</v>
      </c>
      <c r="D310" s="1">
        <v>0.34</v>
      </c>
      <c r="E310" s="1">
        <v>0.18</v>
      </c>
      <c r="G310" s="1">
        <v>0.03</v>
      </c>
      <c r="H310" s="1">
        <v>0.12</v>
      </c>
    </row>
    <row r="311" ht="13.5">
      <c r="A311" s="1" t="s">
        <v>28</v>
      </c>
    </row>
    <row r="312" ht="13.5">
      <c r="A312" s="1" t="s">
        <v>29</v>
      </c>
    </row>
    <row r="313" spans="1:9" ht="13.5">
      <c r="A313" s="1" t="s">
        <v>30</v>
      </c>
      <c r="B313" s="1">
        <v>11.83</v>
      </c>
      <c r="C313" s="1">
        <v>11.31</v>
      </c>
      <c r="D313" s="1">
        <v>9.6</v>
      </c>
      <c r="E313" s="1">
        <v>3.43</v>
      </c>
      <c r="F313" s="1">
        <v>0.3</v>
      </c>
      <c r="G313" s="1">
        <v>0.15</v>
      </c>
      <c r="H313" s="1">
        <v>0.09</v>
      </c>
      <c r="I313" s="1">
        <v>0.06</v>
      </c>
    </row>
    <row r="314" spans="1:9" ht="13.5">
      <c r="A314" s="1" t="s">
        <v>31</v>
      </c>
      <c r="B314" s="1">
        <v>17.07</v>
      </c>
      <c r="C314" s="1">
        <v>17.61</v>
      </c>
      <c r="D314" s="1">
        <v>24.36</v>
      </c>
      <c r="E314" s="1">
        <v>9.27</v>
      </c>
      <c r="F314" s="1">
        <v>0.46</v>
      </c>
      <c r="G314" s="1">
        <v>0.18</v>
      </c>
      <c r="H314" s="1">
        <v>0.11</v>
      </c>
      <c r="I314" s="1">
        <v>0.1</v>
      </c>
    </row>
    <row r="315" spans="1:9" ht="13.5">
      <c r="A315" s="1" t="s">
        <v>32</v>
      </c>
      <c r="B315" s="1">
        <v>35.18</v>
      </c>
      <c r="C315" s="1">
        <v>30.33</v>
      </c>
      <c r="D315" s="1">
        <v>7.7</v>
      </c>
      <c r="E315" s="1">
        <v>4.32</v>
      </c>
      <c r="F315" s="1">
        <v>1.23</v>
      </c>
      <c r="G315" s="1">
        <v>0.37</v>
      </c>
      <c r="H315" s="1">
        <v>0.2</v>
      </c>
      <c r="I315" s="1">
        <v>0.2</v>
      </c>
    </row>
    <row r="316" ht="13.5">
      <c r="A316" s="1" t="s">
        <v>33</v>
      </c>
    </row>
    <row r="317" spans="1:9" ht="13.5">
      <c r="A317" s="1" t="s">
        <v>34</v>
      </c>
      <c r="B317" s="1">
        <v>119.54</v>
      </c>
      <c r="C317" s="1">
        <v>114.67</v>
      </c>
      <c r="D317" s="1">
        <v>25.21</v>
      </c>
      <c r="E317" s="1">
        <v>28.15</v>
      </c>
      <c r="F317" s="1">
        <v>15.16</v>
      </c>
      <c r="G317" s="1">
        <v>5.4</v>
      </c>
      <c r="H317" s="1">
        <v>3.12</v>
      </c>
      <c r="I317" s="1">
        <v>3.18</v>
      </c>
    </row>
    <row r="318" spans="1:9" ht="13.5">
      <c r="A318" s="1" t="s">
        <v>35</v>
      </c>
      <c r="B318" s="1">
        <v>26.92</v>
      </c>
      <c r="C318" s="1">
        <v>25.8</v>
      </c>
      <c r="D318" s="1">
        <v>6.64</v>
      </c>
      <c r="E318" s="1">
        <v>6.83</v>
      </c>
      <c r="F318" s="1">
        <v>2.58</v>
      </c>
      <c r="G318" s="1">
        <v>1.49</v>
      </c>
      <c r="H318" s="1">
        <v>1.04</v>
      </c>
      <c r="I318" s="1">
        <v>0.99</v>
      </c>
    </row>
    <row r="319" spans="1:9" ht="13.5">
      <c r="A319" s="1" t="s">
        <v>36</v>
      </c>
      <c r="B319" s="1">
        <v>55.31</v>
      </c>
      <c r="C319" s="1">
        <v>37.69</v>
      </c>
      <c r="D319" s="1">
        <v>10.92</v>
      </c>
      <c r="E319" s="1">
        <v>9.09</v>
      </c>
      <c r="F319" s="1">
        <v>2.73</v>
      </c>
      <c r="G319" s="1">
        <v>1.03</v>
      </c>
      <c r="H319" s="1">
        <v>0.71</v>
      </c>
      <c r="I319" s="1">
        <v>0.59</v>
      </c>
    </row>
    <row r="320" spans="1:9" ht="13.5">
      <c r="A320" s="1" t="s">
        <v>37</v>
      </c>
      <c r="B320" s="1">
        <v>3.16</v>
      </c>
      <c r="C320" s="1">
        <v>2.75</v>
      </c>
      <c r="D320" s="1">
        <v>2.45</v>
      </c>
      <c r="E320" s="1">
        <v>0.93</v>
      </c>
      <c r="F320" s="1">
        <v>0.29</v>
      </c>
      <c r="G320" s="1">
        <v>0.28</v>
      </c>
      <c r="H320" s="1">
        <v>0.13</v>
      </c>
      <c r="I320" s="1">
        <v>0.12</v>
      </c>
    </row>
    <row r="321" spans="1:9" ht="13.5">
      <c r="A321" s="1" t="s">
        <v>38</v>
      </c>
      <c r="B321" s="1">
        <v>9.64</v>
      </c>
      <c r="C321" s="1">
        <v>9.31</v>
      </c>
      <c r="D321" s="1">
        <v>8.31</v>
      </c>
      <c r="E321" s="1">
        <v>4.13</v>
      </c>
      <c r="F321" s="1">
        <v>1.3</v>
      </c>
      <c r="G321" s="1">
        <v>0.73</v>
      </c>
      <c r="H321" s="1">
        <v>0.3</v>
      </c>
      <c r="I321" s="1">
        <v>0.28</v>
      </c>
    </row>
    <row r="322" ht="13.5">
      <c r="A322" s="1" t="s">
        <v>39</v>
      </c>
    </row>
    <row r="323" spans="1:9" ht="13.5">
      <c r="A323" s="1" t="s">
        <v>40</v>
      </c>
      <c r="B323" s="1">
        <v>4.18</v>
      </c>
      <c r="C323" s="1">
        <v>3.25</v>
      </c>
      <c r="D323" s="1">
        <v>2.52</v>
      </c>
      <c r="E323" s="1">
        <v>1.25</v>
      </c>
      <c r="F323" s="1">
        <v>0.36</v>
      </c>
      <c r="G323" s="1">
        <v>0.52</v>
      </c>
      <c r="H323" s="1">
        <v>0.29</v>
      </c>
      <c r="I323" s="1">
        <v>0.47</v>
      </c>
    </row>
    <row r="324" spans="1:9" ht="13.5">
      <c r="A324" s="1" t="s">
        <v>41</v>
      </c>
      <c r="B324" s="1">
        <v>22.3</v>
      </c>
      <c r="C324" s="1">
        <v>10.11</v>
      </c>
      <c r="D324" s="1">
        <v>0.16</v>
      </c>
      <c r="E324" s="1">
        <v>0.07</v>
      </c>
      <c r="F324" s="1">
        <v>0.84</v>
      </c>
      <c r="G324" s="1">
        <v>0.17</v>
      </c>
      <c r="H324" s="1">
        <v>0.29</v>
      </c>
      <c r="I324" s="1">
        <v>0.16</v>
      </c>
    </row>
    <row r="325" spans="1:9" ht="13.5">
      <c r="A325" s="1" t="s">
        <v>42</v>
      </c>
      <c r="B325" s="1">
        <v>1.21</v>
      </c>
      <c r="C325" s="1">
        <v>0.42</v>
      </c>
      <c r="D325" s="1">
        <v>0.24</v>
      </c>
      <c r="E325" s="1">
        <v>0.13</v>
      </c>
      <c r="G325" s="1">
        <v>0.15</v>
      </c>
      <c r="I325" s="1">
        <v>0.36</v>
      </c>
    </row>
    <row r="326" spans="1:9" ht="13.5">
      <c r="A326" s="1" t="s">
        <v>43</v>
      </c>
      <c r="B326" s="1">
        <v>3.52</v>
      </c>
      <c r="C326" s="1">
        <v>3.02</v>
      </c>
      <c r="D326" s="1">
        <v>3.56</v>
      </c>
      <c r="E326" s="1">
        <v>0.46</v>
      </c>
      <c r="F326" s="1">
        <v>0.1</v>
      </c>
      <c r="G326" s="1">
        <v>0.11</v>
      </c>
      <c r="H326" s="1">
        <v>0.04</v>
      </c>
      <c r="I326" s="1">
        <v>0.04</v>
      </c>
    </row>
    <row r="327" spans="1:9" ht="13.5">
      <c r="A327" s="1" t="s">
        <v>44</v>
      </c>
      <c r="B327" s="1">
        <v>28.05</v>
      </c>
      <c r="C327" s="1">
        <v>23.65</v>
      </c>
      <c r="D327" s="1">
        <v>22.18</v>
      </c>
      <c r="E327" s="1">
        <v>7.69</v>
      </c>
      <c r="F327" s="1">
        <v>1.73</v>
      </c>
      <c r="G327" s="1">
        <v>1.08</v>
      </c>
      <c r="H327" s="1">
        <v>0.44</v>
      </c>
      <c r="I327" s="1">
        <v>0.43</v>
      </c>
    </row>
    <row r="328" spans="1:9" ht="13.5">
      <c r="A328" s="1" t="s">
        <v>45</v>
      </c>
      <c r="B328" s="1">
        <v>2.35</v>
      </c>
      <c r="C328" s="1">
        <v>1.63</v>
      </c>
      <c r="D328" s="1">
        <v>2.39</v>
      </c>
      <c r="E328" s="1">
        <v>1.73</v>
      </c>
      <c r="F328" s="1">
        <v>0.96</v>
      </c>
      <c r="G328" s="1">
        <v>0.38</v>
      </c>
      <c r="H328" s="1">
        <v>1.24</v>
      </c>
      <c r="I328" s="1">
        <v>1.53</v>
      </c>
    </row>
    <row r="329" spans="1:9" ht="13.5">
      <c r="A329" s="1" t="s">
        <v>46</v>
      </c>
      <c r="B329" s="1">
        <v>5.46</v>
      </c>
      <c r="C329" s="1">
        <v>2.43</v>
      </c>
      <c r="D329" s="1">
        <v>1.17</v>
      </c>
      <c r="E329" s="1">
        <v>0.66</v>
      </c>
      <c r="F329" s="1">
        <v>0.22</v>
      </c>
      <c r="G329" s="1">
        <v>0.14</v>
      </c>
      <c r="H329" s="1">
        <v>0.07</v>
      </c>
      <c r="I329" s="1">
        <v>0.06</v>
      </c>
    </row>
    <row r="330" spans="1:7" ht="13.5">
      <c r="A330" s="1" t="s">
        <v>47</v>
      </c>
      <c r="B330" s="1">
        <v>0.8</v>
      </c>
      <c r="C330" s="1">
        <v>0.54</v>
      </c>
      <c r="D330" s="1">
        <v>0.27</v>
      </c>
      <c r="E330" s="1">
        <v>0.15</v>
      </c>
      <c r="G330" s="1">
        <v>0.03</v>
      </c>
    </row>
    <row r="331" spans="1:7" ht="13.5">
      <c r="A331" s="1" t="s">
        <v>48</v>
      </c>
      <c r="B331" s="1">
        <v>0.96</v>
      </c>
      <c r="C331" s="1">
        <v>0.97</v>
      </c>
      <c r="D331" s="1">
        <v>0.32</v>
      </c>
      <c r="G331" s="1">
        <v>0.12</v>
      </c>
    </row>
    <row r="332" spans="1:7" ht="13.5">
      <c r="A332" s="1" t="s">
        <v>49</v>
      </c>
      <c r="D332" s="1">
        <v>0.09</v>
      </c>
      <c r="G332" s="1">
        <v>0.2</v>
      </c>
    </row>
    <row r="333" ht="13.5">
      <c r="A333" s="1" t="s">
        <v>50</v>
      </c>
    </row>
    <row r="334" ht="13.5">
      <c r="A334" s="1" t="s">
        <v>51</v>
      </c>
    </row>
    <row r="335" ht="13.5">
      <c r="A335" s="1" t="s">
        <v>52</v>
      </c>
    </row>
    <row r="336" ht="13.5">
      <c r="A336" s="1" t="s">
        <v>53</v>
      </c>
    </row>
    <row r="337" ht="13.5">
      <c r="A337" s="1" t="s">
        <v>54</v>
      </c>
    </row>
    <row r="339" spans="1:9" ht="13.5">
      <c r="A339" s="1" t="s">
        <v>55</v>
      </c>
      <c r="B339" s="1">
        <f aca="true" t="shared" si="2" ref="B339:I339">SUM(B284:B337)</f>
        <v>1317.8800000000003</v>
      </c>
      <c r="C339" s="1">
        <f t="shared" si="2"/>
        <v>1103.6599999999999</v>
      </c>
      <c r="D339" s="1">
        <f t="shared" si="2"/>
        <v>345.8699999999999</v>
      </c>
      <c r="E339" s="1">
        <f t="shared" si="2"/>
        <v>246.34000000000003</v>
      </c>
      <c r="F339" s="1">
        <f t="shared" si="2"/>
        <v>79.41</v>
      </c>
      <c r="G339" s="1">
        <f t="shared" si="2"/>
        <v>31.37</v>
      </c>
      <c r="H339" s="1">
        <f t="shared" si="2"/>
        <v>18.809999999999995</v>
      </c>
      <c r="I339" s="1">
        <f t="shared" si="2"/>
        <v>18.03</v>
      </c>
    </row>
    <row r="345" ht="13.5">
      <c r="B345" s="1" t="s">
        <v>85</v>
      </c>
    </row>
    <row r="347" spans="1:3" ht="13.5">
      <c r="A347" s="1" t="s">
        <v>1</v>
      </c>
      <c r="B347" s="1" t="s">
        <v>77</v>
      </c>
      <c r="C347" s="1" t="s">
        <v>86</v>
      </c>
    </row>
    <row r="349" ht="13.5">
      <c r="A349" s="1" t="s">
        <v>3</v>
      </c>
    </row>
    <row r="350" ht="13.5">
      <c r="A350" s="1" t="s">
        <v>4</v>
      </c>
    </row>
    <row r="351" ht="13.5">
      <c r="A351" s="1" t="s">
        <v>5</v>
      </c>
    </row>
    <row r="352" ht="13.5">
      <c r="A352" s="1" t="s">
        <v>6</v>
      </c>
    </row>
    <row r="353" spans="1:3" ht="13.5">
      <c r="A353" s="1" t="s">
        <v>7</v>
      </c>
      <c r="B353" s="1">
        <v>2.4</v>
      </c>
      <c r="C353" s="1">
        <v>2.31</v>
      </c>
    </row>
    <row r="354" spans="1:3" ht="13.5">
      <c r="A354" s="1" t="s">
        <v>8</v>
      </c>
      <c r="B354" s="1">
        <v>0.31</v>
      </c>
      <c r="C354" s="1">
        <v>0.35</v>
      </c>
    </row>
    <row r="355" spans="1:3" ht="13.5">
      <c r="A355" s="1" t="s">
        <v>9</v>
      </c>
      <c r="B355" s="1">
        <v>0.03</v>
      </c>
      <c r="C355" s="1">
        <v>0.17</v>
      </c>
    </row>
    <row r="356" spans="1:3" ht="13.5">
      <c r="A356" s="1" t="s">
        <v>10</v>
      </c>
      <c r="B356" s="1">
        <v>0.57</v>
      </c>
      <c r="C356" s="1">
        <v>0.62</v>
      </c>
    </row>
    <row r="357" ht="13.5">
      <c r="A357" s="1" t="s">
        <v>11</v>
      </c>
    </row>
    <row r="358" ht="13.5">
      <c r="A358" s="1" t="s">
        <v>12</v>
      </c>
    </row>
    <row r="359" spans="1:3" ht="13.5">
      <c r="A359" s="1" t="s">
        <v>12</v>
      </c>
      <c r="B359" s="1">
        <v>1.26</v>
      </c>
      <c r="C359" s="1">
        <v>0.95</v>
      </c>
    </row>
    <row r="360" spans="1:3" ht="13.5">
      <c r="A360" s="1" t="s">
        <v>13</v>
      </c>
      <c r="B360" s="1">
        <v>106.51</v>
      </c>
      <c r="C360" s="1">
        <v>113.2</v>
      </c>
    </row>
    <row r="361" spans="1:3" ht="13.5">
      <c r="A361" s="1" t="s">
        <v>14</v>
      </c>
      <c r="B361" s="1">
        <v>3.69</v>
      </c>
      <c r="C361" s="1">
        <v>4.02</v>
      </c>
    </row>
    <row r="362" spans="1:3" ht="13.5">
      <c r="A362" s="1" t="s">
        <v>15</v>
      </c>
      <c r="B362" s="1">
        <v>2.68</v>
      </c>
      <c r="C362" s="1">
        <v>2.9</v>
      </c>
    </row>
    <row r="363" spans="1:3" ht="13.5">
      <c r="A363" s="1" t="s">
        <v>16</v>
      </c>
      <c r="B363" s="1">
        <v>6.17</v>
      </c>
      <c r="C363" s="1">
        <v>6.1</v>
      </c>
    </row>
    <row r="364" spans="1:3" ht="13.5">
      <c r="A364" s="1" t="s">
        <v>17</v>
      </c>
      <c r="B364" s="1">
        <v>7.19</v>
      </c>
      <c r="C364" s="1">
        <v>1.25</v>
      </c>
    </row>
    <row r="365" spans="1:3" ht="13.5">
      <c r="A365" s="1" t="s">
        <v>18</v>
      </c>
      <c r="B365" s="1">
        <v>3.71</v>
      </c>
      <c r="C365" s="1">
        <v>2.28</v>
      </c>
    </row>
    <row r="366" ht="13.5">
      <c r="A366" s="1" t="s">
        <v>19</v>
      </c>
    </row>
    <row r="367" spans="1:3" ht="13.5">
      <c r="A367" s="1" t="s">
        <v>20</v>
      </c>
      <c r="B367" s="1">
        <v>3.09</v>
      </c>
      <c r="C367" s="1">
        <v>3.29</v>
      </c>
    </row>
    <row r="368" spans="1:3" ht="13.5">
      <c r="A368" s="1" t="s">
        <v>20</v>
      </c>
      <c r="B368" s="1">
        <v>24.03</v>
      </c>
      <c r="C368" s="1">
        <v>27.75</v>
      </c>
    </row>
    <row r="369" spans="1:3" ht="13.5">
      <c r="A369" s="1" t="s">
        <v>20</v>
      </c>
      <c r="B369" s="1">
        <v>1.8</v>
      </c>
      <c r="C369" s="1">
        <v>2.05</v>
      </c>
    </row>
    <row r="370" spans="1:3" ht="13.5">
      <c r="A370" s="1" t="s">
        <v>21</v>
      </c>
      <c r="B370" s="1">
        <v>220.88</v>
      </c>
      <c r="C370" s="1">
        <v>226.09</v>
      </c>
    </row>
    <row r="371" ht="13.5">
      <c r="A371" s="1" t="s">
        <v>22</v>
      </c>
    </row>
    <row r="372" spans="1:3" ht="13.5">
      <c r="A372" s="1" t="s">
        <v>23</v>
      </c>
      <c r="B372" s="1">
        <v>2.96</v>
      </c>
      <c r="C372" s="1">
        <v>3.54</v>
      </c>
    </row>
    <row r="373" spans="1:3" ht="13.5">
      <c r="A373" s="1" t="s">
        <v>24</v>
      </c>
      <c r="B373" s="1">
        <v>3.98</v>
      </c>
      <c r="C373" s="1">
        <v>3.6</v>
      </c>
    </row>
    <row r="374" ht="13.5">
      <c r="A374" s="1" t="s">
        <v>25</v>
      </c>
    </row>
    <row r="375" ht="13.5">
      <c r="A375" s="1" t="s">
        <v>26</v>
      </c>
    </row>
    <row r="376" spans="1:3" ht="13.5">
      <c r="A376" s="1" t="s">
        <v>27</v>
      </c>
      <c r="B376" s="1">
        <v>1.1</v>
      </c>
      <c r="C376" s="1">
        <v>0.95</v>
      </c>
    </row>
    <row r="377" ht="13.5">
      <c r="A377" s="1" t="s">
        <v>28</v>
      </c>
    </row>
    <row r="378" ht="13.5">
      <c r="A378" s="1" t="s">
        <v>29</v>
      </c>
    </row>
    <row r="379" spans="1:3" ht="13.5">
      <c r="A379" s="1" t="s">
        <v>30</v>
      </c>
      <c r="B379" s="1">
        <v>14.39</v>
      </c>
      <c r="C379" s="1">
        <v>3.14</v>
      </c>
    </row>
    <row r="380" spans="1:3" ht="13.5">
      <c r="A380" s="1" t="s">
        <v>31</v>
      </c>
      <c r="B380" s="1">
        <v>17.62</v>
      </c>
      <c r="C380" s="1">
        <v>4.44</v>
      </c>
    </row>
    <row r="381" spans="1:3" ht="13.5">
      <c r="A381" s="1" t="s">
        <v>32</v>
      </c>
      <c r="B381" s="1">
        <v>19.34</v>
      </c>
      <c r="C381" s="1">
        <v>12.73</v>
      </c>
    </row>
    <row r="382" ht="13.5">
      <c r="A382" s="1" t="s">
        <v>33</v>
      </c>
    </row>
    <row r="383" spans="1:3" ht="13.5">
      <c r="A383" s="1" t="s">
        <v>34</v>
      </c>
      <c r="B383" s="1">
        <v>54.59</v>
      </c>
      <c r="C383" s="1">
        <v>45.41</v>
      </c>
    </row>
    <row r="384" spans="1:3" ht="13.5">
      <c r="A384" s="1" t="s">
        <v>35</v>
      </c>
      <c r="B384" s="1">
        <v>14.14</v>
      </c>
      <c r="C384" s="1">
        <v>14.73</v>
      </c>
    </row>
    <row r="385" spans="1:3" ht="13.5">
      <c r="A385" s="1" t="s">
        <v>36</v>
      </c>
      <c r="B385" s="1">
        <v>26.33</v>
      </c>
      <c r="C385" s="1">
        <v>24.51</v>
      </c>
    </row>
    <row r="386" spans="1:3" ht="13.5">
      <c r="A386" s="1" t="s">
        <v>37</v>
      </c>
      <c r="B386" s="1">
        <v>3.21</v>
      </c>
      <c r="C386" s="1">
        <v>1.23</v>
      </c>
    </row>
    <row r="387" spans="1:3" ht="13.5">
      <c r="A387" s="1" t="s">
        <v>38</v>
      </c>
      <c r="B387" s="1">
        <v>17.04</v>
      </c>
      <c r="C387" s="1">
        <v>3.26</v>
      </c>
    </row>
    <row r="388" ht="13.5">
      <c r="A388" s="1" t="s">
        <v>39</v>
      </c>
    </row>
    <row r="389" spans="1:3" ht="13.5">
      <c r="A389" s="1" t="s">
        <v>40</v>
      </c>
      <c r="B389" s="1">
        <v>3.3</v>
      </c>
      <c r="C389" s="1">
        <v>1.85</v>
      </c>
    </row>
    <row r="390" spans="1:3" ht="13.5">
      <c r="A390" s="1" t="s">
        <v>41</v>
      </c>
      <c r="B390" s="1">
        <v>16.46</v>
      </c>
      <c r="C390" s="1">
        <v>13.49</v>
      </c>
    </row>
    <row r="391" spans="1:3" ht="13.5">
      <c r="A391" s="1" t="s">
        <v>42</v>
      </c>
      <c r="B391" s="1">
        <v>2.08</v>
      </c>
      <c r="C391" s="1">
        <v>0.55</v>
      </c>
    </row>
    <row r="392" spans="1:3" ht="13.5">
      <c r="A392" s="1" t="s">
        <v>43</v>
      </c>
      <c r="B392" s="1">
        <v>6.02</v>
      </c>
      <c r="C392" s="1">
        <v>1.17</v>
      </c>
    </row>
    <row r="393" spans="1:3" ht="13.5">
      <c r="A393" s="1" t="s">
        <v>44</v>
      </c>
      <c r="B393" s="1">
        <v>76.24</v>
      </c>
      <c r="C393" s="1">
        <v>7.62</v>
      </c>
    </row>
    <row r="394" spans="1:3" ht="13.5">
      <c r="A394" s="1" t="s">
        <v>45</v>
      </c>
      <c r="B394" s="1">
        <v>6.08</v>
      </c>
      <c r="C394" s="1">
        <v>1.7</v>
      </c>
    </row>
    <row r="395" spans="1:3" ht="13.5">
      <c r="A395" s="1" t="s">
        <v>46</v>
      </c>
      <c r="B395" s="1">
        <v>7.03</v>
      </c>
      <c r="C395" s="1">
        <v>5.14</v>
      </c>
    </row>
    <row r="396" spans="1:3" ht="13.5">
      <c r="A396" s="1" t="s">
        <v>47</v>
      </c>
      <c r="B396" s="1">
        <v>1.41</v>
      </c>
      <c r="C396" s="1">
        <v>0.23</v>
      </c>
    </row>
    <row r="397" spans="1:3" ht="13.5">
      <c r="A397" s="1" t="s">
        <v>48</v>
      </c>
      <c r="B397" s="1">
        <v>0.95</v>
      </c>
      <c r="C397" s="1">
        <v>1.16</v>
      </c>
    </row>
    <row r="398" spans="1:2" ht="13.5">
      <c r="A398" s="1" t="s">
        <v>49</v>
      </c>
      <c r="B398" s="1">
        <v>0.2</v>
      </c>
    </row>
    <row r="399" spans="1:2" ht="13.5">
      <c r="A399" s="1" t="s">
        <v>50</v>
      </c>
      <c r="B399" s="1">
        <v>1.55</v>
      </c>
    </row>
    <row r="400" ht="13.5">
      <c r="A400" s="1" t="s">
        <v>51</v>
      </c>
    </row>
    <row r="401" ht="13.5">
      <c r="A401" s="1" t="s">
        <v>52</v>
      </c>
    </row>
    <row r="402" ht="13.5">
      <c r="A402" s="1" t="s">
        <v>53</v>
      </c>
    </row>
    <row r="403" ht="13.5">
      <c r="A403" s="1" t="s">
        <v>54</v>
      </c>
    </row>
    <row r="405" spans="1:3" ht="13.5">
      <c r="A405" s="1" t="s">
        <v>55</v>
      </c>
      <c r="B405" s="1">
        <f>SUM(B350:B403)</f>
        <v>680.3400000000001</v>
      </c>
      <c r="C405" s="1">
        <f>SUM(C350:C403)</f>
        <v>543.7800000000001</v>
      </c>
    </row>
    <row r="411" ht="13.5">
      <c r="B411" s="1" t="s">
        <v>87</v>
      </c>
    </row>
    <row r="413" spans="1:9" ht="13.5">
      <c r="A413" s="1" t="s">
        <v>1</v>
      </c>
      <c r="B413" s="1" t="s">
        <v>57</v>
      </c>
      <c r="C413" s="1" t="s">
        <v>88</v>
      </c>
      <c r="D413" s="1" t="s">
        <v>89</v>
      </c>
      <c r="E413" s="1" t="s">
        <v>90</v>
      </c>
      <c r="F413" s="1" t="s">
        <v>91</v>
      </c>
      <c r="G413" s="1" t="s">
        <v>92</v>
      </c>
      <c r="H413" s="1" t="s">
        <v>93</v>
      </c>
      <c r="I413" s="1" t="s">
        <v>94</v>
      </c>
    </row>
    <row r="415" ht="13.5">
      <c r="A415" s="1" t="s">
        <v>3</v>
      </c>
    </row>
    <row r="416" ht="13.5">
      <c r="A416" s="1" t="s">
        <v>4</v>
      </c>
    </row>
    <row r="417" ht="13.5">
      <c r="A417" s="1" t="s">
        <v>5</v>
      </c>
    </row>
    <row r="418" ht="13.5">
      <c r="A418" s="1" t="s">
        <v>6</v>
      </c>
    </row>
    <row r="419" spans="1:9" ht="13.5">
      <c r="A419" s="1" t="s">
        <v>7</v>
      </c>
      <c r="B419" s="1">
        <v>5.53</v>
      </c>
      <c r="C419" s="1">
        <v>3.81</v>
      </c>
      <c r="D419" s="1">
        <v>0.92</v>
      </c>
      <c r="E419" s="1">
        <v>0.84</v>
      </c>
      <c r="F419" s="1">
        <v>0.7</v>
      </c>
      <c r="G419" s="1">
        <v>0.76</v>
      </c>
      <c r="H419" s="1">
        <v>0.49</v>
      </c>
      <c r="I419" s="1">
        <v>0.44</v>
      </c>
    </row>
    <row r="420" spans="1:4" ht="13.5">
      <c r="A420" s="1" t="s">
        <v>8</v>
      </c>
      <c r="B420" s="1">
        <v>0.59</v>
      </c>
      <c r="C420" s="1">
        <v>0.5</v>
      </c>
      <c r="D420" s="1">
        <v>0.18</v>
      </c>
    </row>
    <row r="421" spans="1:4" ht="13.5">
      <c r="A421" s="1" t="s">
        <v>9</v>
      </c>
      <c r="B421" s="1">
        <v>0.29</v>
      </c>
      <c r="C421" s="1">
        <v>0.09</v>
      </c>
      <c r="D421" s="1">
        <v>0.07</v>
      </c>
    </row>
    <row r="422" spans="1:9" ht="13.5">
      <c r="A422" s="1" t="s">
        <v>10</v>
      </c>
      <c r="B422" s="1">
        <v>0.83</v>
      </c>
      <c r="C422" s="1">
        <v>0.7</v>
      </c>
      <c r="D422" s="1">
        <v>0.29</v>
      </c>
      <c r="E422" s="1">
        <v>0.18</v>
      </c>
      <c r="F422" s="1">
        <v>0.19</v>
      </c>
      <c r="G422" s="1">
        <v>0.14</v>
      </c>
      <c r="H422" s="1">
        <v>0.11</v>
      </c>
      <c r="I422" s="1">
        <v>0.1</v>
      </c>
    </row>
    <row r="423" ht="13.5">
      <c r="A423" s="1" t="s">
        <v>11</v>
      </c>
    </row>
    <row r="424" ht="13.5">
      <c r="A424" s="1" t="s">
        <v>12</v>
      </c>
    </row>
    <row r="425" spans="1:9" ht="13.5">
      <c r="A425" s="1" t="s">
        <v>12</v>
      </c>
      <c r="B425" s="1">
        <v>2.67</v>
      </c>
      <c r="C425" s="1">
        <v>1.9</v>
      </c>
      <c r="D425" s="1">
        <v>1.59</v>
      </c>
      <c r="E425" s="1">
        <v>0.11</v>
      </c>
      <c r="F425" s="1">
        <v>0.13</v>
      </c>
      <c r="G425" s="1">
        <v>0.12</v>
      </c>
      <c r="H425" s="1">
        <v>0.14</v>
      </c>
      <c r="I425" s="1">
        <v>0.09</v>
      </c>
    </row>
    <row r="426" spans="1:9" ht="13.5">
      <c r="A426" s="1" t="s">
        <v>13</v>
      </c>
      <c r="B426" s="1">
        <v>219.38</v>
      </c>
      <c r="C426" s="1">
        <v>196.23</v>
      </c>
      <c r="D426" s="1">
        <v>24.55</v>
      </c>
      <c r="E426" s="1">
        <v>13.95</v>
      </c>
      <c r="F426" s="1">
        <v>9.55</v>
      </c>
      <c r="G426" s="1">
        <v>3.88</v>
      </c>
      <c r="H426" s="1">
        <v>2.42</v>
      </c>
      <c r="I426" s="1">
        <v>2.01</v>
      </c>
    </row>
    <row r="427" spans="1:9" ht="13.5">
      <c r="A427" s="1" t="s">
        <v>14</v>
      </c>
      <c r="B427" s="1">
        <v>5.44</v>
      </c>
      <c r="C427" s="1">
        <v>8.13</v>
      </c>
      <c r="D427" s="1">
        <v>1.51</v>
      </c>
      <c r="E427" s="1">
        <v>1.01</v>
      </c>
      <c r="F427" s="1">
        <v>0.95</v>
      </c>
      <c r="G427" s="1">
        <v>0.67</v>
      </c>
      <c r="H427" s="1">
        <v>0.48</v>
      </c>
      <c r="I427" s="1">
        <v>0.42</v>
      </c>
    </row>
    <row r="428" spans="1:9" ht="13.5">
      <c r="A428" s="1" t="s">
        <v>15</v>
      </c>
      <c r="B428" s="1">
        <v>5.56</v>
      </c>
      <c r="C428" s="1">
        <v>11.37</v>
      </c>
      <c r="D428" s="1">
        <v>0.81</v>
      </c>
      <c r="E428" s="1">
        <v>0.55</v>
      </c>
      <c r="F428" s="1">
        <v>0.56</v>
      </c>
      <c r="H428" s="1">
        <v>0.31</v>
      </c>
      <c r="I428" s="1">
        <v>0.36</v>
      </c>
    </row>
    <row r="429" spans="1:9" ht="13.5">
      <c r="A429" s="1" t="s">
        <v>16</v>
      </c>
      <c r="B429" s="1">
        <v>9.26</v>
      </c>
      <c r="C429" s="1">
        <v>18.9</v>
      </c>
      <c r="D429" s="1">
        <v>2.21</v>
      </c>
      <c r="E429" s="1">
        <v>1.84</v>
      </c>
      <c r="F429" s="1">
        <v>1.73</v>
      </c>
      <c r="G429" s="1">
        <v>0.51</v>
      </c>
      <c r="H429" s="1">
        <v>0.82</v>
      </c>
      <c r="I429" s="1">
        <v>0.77</v>
      </c>
    </row>
    <row r="430" spans="1:9" ht="13.5">
      <c r="A430" s="1" t="s">
        <v>17</v>
      </c>
      <c r="B430" s="1">
        <v>4.79</v>
      </c>
      <c r="C430" s="1">
        <v>11.93</v>
      </c>
      <c r="D430" s="1">
        <v>0.27</v>
      </c>
      <c r="E430" s="1">
        <v>0.27</v>
      </c>
      <c r="F430" s="1">
        <v>0.3</v>
      </c>
      <c r="G430" s="1">
        <v>0.12</v>
      </c>
      <c r="H430" s="1">
        <v>0.09</v>
      </c>
      <c r="I430" s="1">
        <v>0.08</v>
      </c>
    </row>
    <row r="431" spans="1:9" ht="13.5">
      <c r="A431" s="1" t="s">
        <v>18</v>
      </c>
      <c r="B431" s="1">
        <v>5.03</v>
      </c>
      <c r="C431" s="1">
        <v>14.59</v>
      </c>
      <c r="D431" s="1">
        <v>1.08</v>
      </c>
      <c r="E431" s="1">
        <v>0.55</v>
      </c>
      <c r="F431" s="1">
        <v>0.47</v>
      </c>
      <c r="G431" s="1">
        <v>0.43</v>
      </c>
      <c r="H431" s="1">
        <v>0.28</v>
      </c>
      <c r="I431" s="1">
        <v>0.27</v>
      </c>
    </row>
    <row r="432" ht="13.5">
      <c r="A432" s="1" t="s">
        <v>19</v>
      </c>
    </row>
    <row r="433" spans="1:9" ht="13.5">
      <c r="A433" s="1" t="s">
        <v>20</v>
      </c>
      <c r="B433" s="1">
        <v>6.53</v>
      </c>
      <c r="C433" s="1">
        <v>8.73</v>
      </c>
      <c r="D433" s="1">
        <v>2.5</v>
      </c>
      <c r="E433" s="1">
        <v>0.66</v>
      </c>
      <c r="F433" s="1">
        <v>0.72</v>
      </c>
      <c r="G433" s="1">
        <v>0.59</v>
      </c>
      <c r="H433" s="1">
        <v>0.4</v>
      </c>
      <c r="I433" s="1">
        <v>0.46</v>
      </c>
    </row>
    <row r="434" spans="1:9" ht="13.5">
      <c r="A434" s="1" t="s">
        <v>20</v>
      </c>
      <c r="B434" s="1">
        <v>70.07</v>
      </c>
      <c r="C434" s="1">
        <v>53.42</v>
      </c>
      <c r="D434" s="1">
        <v>15.34</v>
      </c>
      <c r="E434" s="1">
        <v>5.01</v>
      </c>
      <c r="F434" s="1">
        <v>4.65</v>
      </c>
      <c r="G434" s="1">
        <v>3.66</v>
      </c>
      <c r="H434" s="1">
        <v>2.23</v>
      </c>
      <c r="I434" s="1">
        <v>1.8</v>
      </c>
    </row>
    <row r="435" spans="1:9" ht="13.5">
      <c r="A435" s="1" t="s">
        <v>20</v>
      </c>
      <c r="B435" s="1">
        <v>3.22</v>
      </c>
      <c r="C435" s="1">
        <v>5.86</v>
      </c>
      <c r="D435" s="1">
        <v>1.13</v>
      </c>
      <c r="E435" s="1">
        <v>0.71</v>
      </c>
      <c r="F435" s="1">
        <v>0.84</v>
      </c>
      <c r="G435" s="1">
        <v>0.6</v>
      </c>
      <c r="H435" s="1">
        <v>0.28</v>
      </c>
      <c r="I435" s="1">
        <v>0.25</v>
      </c>
    </row>
    <row r="436" spans="1:9" ht="13.5">
      <c r="A436" s="1" t="s">
        <v>21</v>
      </c>
      <c r="B436" s="1">
        <v>358.76</v>
      </c>
      <c r="C436" s="1">
        <v>386.38</v>
      </c>
      <c r="D436" s="1">
        <v>42.69</v>
      </c>
      <c r="E436" s="1">
        <v>47.48</v>
      </c>
      <c r="F436" s="1">
        <v>24.74</v>
      </c>
      <c r="G436" s="1">
        <v>10.73</v>
      </c>
      <c r="H436" s="1">
        <v>6.29</v>
      </c>
      <c r="I436" s="1">
        <v>5.97</v>
      </c>
    </row>
    <row r="437" ht="13.5">
      <c r="A437" s="1" t="s">
        <v>22</v>
      </c>
    </row>
    <row r="438" spans="1:9" ht="13.5">
      <c r="A438" s="1" t="s">
        <v>23</v>
      </c>
      <c r="B438" s="1">
        <v>4.94</v>
      </c>
      <c r="C438" s="1">
        <v>3.24</v>
      </c>
      <c r="D438" s="1">
        <v>1.63</v>
      </c>
      <c r="E438" s="1">
        <v>1.34</v>
      </c>
      <c r="F438" s="1">
        <v>1.53</v>
      </c>
      <c r="G438" s="1">
        <v>0.93</v>
      </c>
      <c r="H438" s="1">
        <v>0.68</v>
      </c>
      <c r="I438" s="1">
        <v>0.51</v>
      </c>
    </row>
    <row r="439" spans="1:9" ht="13.5">
      <c r="A439" s="1" t="s">
        <v>24</v>
      </c>
      <c r="B439" s="1">
        <v>5.71</v>
      </c>
      <c r="C439" s="1">
        <v>3.57</v>
      </c>
      <c r="D439" s="1">
        <v>1.26</v>
      </c>
      <c r="E439" s="1">
        <v>0.89</v>
      </c>
      <c r="F439" s="1">
        <v>0.75</v>
      </c>
      <c r="G439" s="1">
        <v>0.5</v>
      </c>
      <c r="H439" s="1">
        <v>0.31</v>
      </c>
      <c r="I439" s="1">
        <v>0.27</v>
      </c>
    </row>
    <row r="440" ht="13.5">
      <c r="A440" s="1" t="s">
        <v>25</v>
      </c>
    </row>
    <row r="441" ht="13.5">
      <c r="A441" s="1" t="s">
        <v>26</v>
      </c>
    </row>
    <row r="442" spans="1:9" ht="13.5">
      <c r="A442" s="1" t="s">
        <v>27</v>
      </c>
      <c r="B442" s="1">
        <v>0.7</v>
      </c>
      <c r="C442" s="1">
        <v>5.54</v>
      </c>
      <c r="D442" s="1">
        <v>0.27</v>
      </c>
      <c r="E442" s="1">
        <v>0.23</v>
      </c>
      <c r="F442" s="1">
        <v>0.06</v>
      </c>
      <c r="H442" s="1">
        <v>0.09</v>
      </c>
      <c r="I442" s="1">
        <v>0.05</v>
      </c>
    </row>
    <row r="443" ht="13.5">
      <c r="A443" s="1" t="s">
        <v>28</v>
      </c>
    </row>
    <row r="444" ht="13.5">
      <c r="A444" s="1" t="s">
        <v>29</v>
      </c>
    </row>
    <row r="445" spans="1:9" ht="13.5">
      <c r="A445" s="1" t="s">
        <v>30</v>
      </c>
      <c r="B445" s="1">
        <v>10.78</v>
      </c>
      <c r="C445" s="1">
        <v>13.81</v>
      </c>
      <c r="D445" s="1">
        <v>1.13</v>
      </c>
      <c r="E445" s="1">
        <v>0.38</v>
      </c>
      <c r="F445" s="1">
        <v>0.32</v>
      </c>
      <c r="G445" s="1">
        <v>0.18</v>
      </c>
      <c r="H445" s="1">
        <v>0.12</v>
      </c>
      <c r="I445" s="1">
        <v>0.13</v>
      </c>
    </row>
    <row r="446" spans="1:9" ht="13.5">
      <c r="A446" s="1" t="s">
        <v>31</v>
      </c>
      <c r="B446" s="1">
        <v>19.18</v>
      </c>
      <c r="C446" s="1">
        <v>20.31</v>
      </c>
      <c r="D446" s="1">
        <v>3.7</v>
      </c>
      <c r="E446" s="1">
        <v>0.81</v>
      </c>
      <c r="F446" s="1">
        <v>0.44</v>
      </c>
      <c r="G446" s="1">
        <v>0.24</v>
      </c>
      <c r="H446" s="1">
        <v>0.15</v>
      </c>
      <c r="I446" s="1">
        <v>0.11</v>
      </c>
    </row>
    <row r="447" spans="1:9" ht="13.5">
      <c r="A447" s="1" t="s">
        <v>32</v>
      </c>
      <c r="B447" s="1">
        <v>28.98</v>
      </c>
      <c r="C447" s="1">
        <v>32.87</v>
      </c>
      <c r="D447" s="1">
        <v>2.58</v>
      </c>
      <c r="E447" s="1">
        <v>1.49</v>
      </c>
      <c r="F447" s="1">
        <v>1.03</v>
      </c>
      <c r="G447" s="1">
        <v>0.46</v>
      </c>
      <c r="H447" s="1">
        <v>0.3</v>
      </c>
      <c r="I447" s="1">
        <v>0.39</v>
      </c>
    </row>
    <row r="448" ht="13.5">
      <c r="A448" s="1" t="s">
        <v>33</v>
      </c>
    </row>
    <row r="449" spans="1:9" ht="13.5">
      <c r="A449" s="1" t="s">
        <v>34</v>
      </c>
      <c r="B449" s="1">
        <v>95.88</v>
      </c>
      <c r="C449" s="1">
        <v>99.7</v>
      </c>
      <c r="D449" s="1">
        <v>12.89</v>
      </c>
      <c r="E449" s="1">
        <v>16.31</v>
      </c>
      <c r="F449" s="1">
        <v>11.95</v>
      </c>
      <c r="G449" s="1">
        <v>7.76</v>
      </c>
      <c r="H449" s="1">
        <v>4.47</v>
      </c>
      <c r="I449" s="1">
        <v>5.08</v>
      </c>
    </row>
    <row r="450" spans="1:9" ht="13.5">
      <c r="A450" s="1" t="s">
        <v>35</v>
      </c>
      <c r="B450" s="1">
        <v>25.14</v>
      </c>
      <c r="C450" s="1">
        <v>22.26</v>
      </c>
      <c r="D450" s="1">
        <v>3.44</v>
      </c>
      <c r="E450" s="1">
        <v>3.25</v>
      </c>
      <c r="F450" s="1">
        <v>2.83</v>
      </c>
      <c r="G450" s="1">
        <v>2.27</v>
      </c>
      <c r="H450" s="1">
        <v>1.57</v>
      </c>
      <c r="I450" s="1">
        <v>1.3</v>
      </c>
    </row>
    <row r="451" spans="1:9" ht="13.5">
      <c r="A451" s="1" t="s">
        <v>36</v>
      </c>
      <c r="B451" s="1">
        <v>39.81</v>
      </c>
      <c r="C451" s="1">
        <v>45.69</v>
      </c>
      <c r="D451" s="1">
        <v>5.03</v>
      </c>
      <c r="E451" s="1">
        <v>5.23</v>
      </c>
      <c r="F451" s="1">
        <v>2.37</v>
      </c>
      <c r="G451" s="1">
        <v>1.39</v>
      </c>
      <c r="H451" s="1">
        <v>1.54</v>
      </c>
      <c r="I451" s="1">
        <v>1.2</v>
      </c>
    </row>
    <row r="452" spans="1:9" ht="13.5">
      <c r="A452" s="1" t="s">
        <v>37</v>
      </c>
      <c r="B452" s="1">
        <v>3.07</v>
      </c>
      <c r="C452" s="1">
        <v>4.2</v>
      </c>
      <c r="D452" s="1">
        <v>0.41</v>
      </c>
      <c r="E452" s="1">
        <v>0.27</v>
      </c>
      <c r="F452" s="1">
        <v>0.25</v>
      </c>
      <c r="G452" s="1">
        <v>0.33</v>
      </c>
      <c r="H452" s="1">
        <v>0.35</v>
      </c>
      <c r="I452" s="1">
        <v>0.24</v>
      </c>
    </row>
    <row r="453" spans="1:9" ht="13.5">
      <c r="A453" s="1" t="s">
        <v>38</v>
      </c>
      <c r="B453" s="1">
        <v>9.47</v>
      </c>
      <c r="C453" s="1">
        <v>17.72</v>
      </c>
      <c r="D453" s="1">
        <v>0.86</v>
      </c>
      <c r="E453" s="1">
        <v>1.2</v>
      </c>
      <c r="F453" s="1">
        <v>1.36</v>
      </c>
      <c r="G453" s="1">
        <v>0.88</v>
      </c>
      <c r="H453" s="1">
        <v>0.72</v>
      </c>
      <c r="I453" s="1">
        <v>0.57</v>
      </c>
    </row>
    <row r="454" ht="13.5">
      <c r="A454" s="1" t="s">
        <v>39</v>
      </c>
    </row>
    <row r="455" spans="1:9" ht="13.5">
      <c r="A455" s="1" t="s">
        <v>40</v>
      </c>
      <c r="B455" s="1">
        <v>3.28</v>
      </c>
      <c r="C455" s="1">
        <v>2.89</v>
      </c>
      <c r="D455" s="1">
        <v>0.38</v>
      </c>
      <c r="E455" s="1">
        <v>0.38</v>
      </c>
      <c r="F455" s="1">
        <v>0.55</v>
      </c>
      <c r="G455" s="1">
        <v>0.51</v>
      </c>
      <c r="H455" s="1">
        <v>0.42</v>
      </c>
      <c r="I455" s="1">
        <v>0.54</v>
      </c>
    </row>
    <row r="456" spans="1:9" ht="13.5">
      <c r="A456" s="1" t="s">
        <v>41</v>
      </c>
      <c r="B456" s="1">
        <v>13.92</v>
      </c>
      <c r="C456" s="1">
        <v>20.09</v>
      </c>
      <c r="D456" s="1">
        <v>1.02</v>
      </c>
      <c r="E456" s="1">
        <v>1.08</v>
      </c>
      <c r="F456" s="1">
        <v>0.34</v>
      </c>
      <c r="G456" s="1">
        <v>0.57</v>
      </c>
      <c r="H456" s="1">
        <v>0.09</v>
      </c>
      <c r="I456" s="1">
        <v>0.21</v>
      </c>
    </row>
    <row r="457" spans="1:8" ht="13.5">
      <c r="A457" s="1" t="s">
        <v>42</v>
      </c>
      <c r="B457" s="1">
        <v>0.6</v>
      </c>
      <c r="C457" s="1">
        <v>0.83</v>
      </c>
      <c r="D457" s="1">
        <v>0.12</v>
      </c>
      <c r="E457" s="1">
        <v>0.06</v>
      </c>
      <c r="F457" s="1">
        <v>0.06</v>
      </c>
      <c r="G457" s="1">
        <v>0.05</v>
      </c>
      <c r="H457" s="1">
        <v>0.03</v>
      </c>
    </row>
    <row r="458" spans="1:9" ht="13.5">
      <c r="A458" s="1" t="s">
        <v>43</v>
      </c>
      <c r="B458" s="1">
        <v>2.93</v>
      </c>
      <c r="C458" s="1">
        <v>5.68</v>
      </c>
      <c r="D458" s="1">
        <v>0.26</v>
      </c>
      <c r="E458" s="1">
        <v>0.16</v>
      </c>
      <c r="F458" s="1">
        <v>0.08</v>
      </c>
      <c r="G458" s="1">
        <v>0.09</v>
      </c>
      <c r="H458" s="1">
        <v>0.12</v>
      </c>
      <c r="I458" s="1">
        <v>0.07</v>
      </c>
    </row>
    <row r="459" spans="1:9" ht="13.5">
      <c r="A459" s="1" t="s">
        <v>44</v>
      </c>
      <c r="B459" s="1">
        <v>21.51</v>
      </c>
      <c r="C459" s="1">
        <v>64.24</v>
      </c>
      <c r="D459" s="1">
        <v>1.02</v>
      </c>
      <c r="E459" s="1">
        <v>2.37</v>
      </c>
      <c r="F459" s="1">
        <v>2.31</v>
      </c>
      <c r="G459" s="1">
        <v>1.09</v>
      </c>
      <c r="H459" s="1">
        <v>1.01</v>
      </c>
      <c r="I459" s="1">
        <v>0.77</v>
      </c>
    </row>
    <row r="460" spans="1:9" ht="13.5">
      <c r="A460" s="1" t="s">
        <v>45</v>
      </c>
      <c r="B460" s="1">
        <v>2.29</v>
      </c>
      <c r="C460" s="1">
        <v>4.47</v>
      </c>
      <c r="D460" s="1">
        <v>1.91</v>
      </c>
      <c r="E460" s="1">
        <v>1.67</v>
      </c>
      <c r="F460" s="1">
        <v>1.88</v>
      </c>
      <c r="G460" s="1">
        <v>1.43</v>
      </c>
      <c r="H460" s="1">
        <v>1.28</v>
      </c>
      <c r="I460" s="1">
        <v>1.84</v>
      </c>
    </row>
    <row r="461" spans="1:9" ht="13.5">
      <c r="A461" s="1" t="s">
        <v>46</v>
      </c>
      <c r="B461" s="1">
        <v>3.97</v>
      </c>
      <c r="C461" s="1">
        <v>7.42</v>
      </c>
      <c r="D461" s="1">
        <v>0.39</v>
      </c>
      <c r="E461" s="1">
        <v>0.35</v>
      </c>
      <c r="F461" s="1">
        <v>0.33</v>
      </c>
      <c r="G461" s="1">
        <v>0.13</v>
      </c>
      <c r="H461" s="1">
        <v>0.08</v>
      </c>
      <c r="I461" s="1">
        <v>0.13</v>
      </c>
    </row>
    <row r="462" spans="1:9" ht="13.5">
      <c r="A462" s="1" t="s">
        <v>47</v>
      </c>
      <c r="B462" s="1">
        <v>0.34</v>
      </c>
      <c r="C462" s="1">
        <v>0.93</v>
      </c>
      <c r="D462" s="1">
        <v>0.09</v>
      </c>
      <c r="E462" s="1">
        <v>0.05</v>
      </c>
      <c r="F462" s="1">
        <v>0.03</v>
      </c>
      <c r="I462" s="1">
        <v>0.02</v>
      </c>
    </row>
    <row r="463" spans="1:9" ht="13.5">
      <c r="A463" s="1" t="s">
        <v>48</v>
      </c>
      <c r="B463" s="1">
        <v>0.66</v>
      </c>
      <c r="C463" s="1">
        <v>0.58</v>
      </c>
      <c r="D463" s="1">
        <v>0.2</v>
      </c>
      <c r="E463" s="1">
        <v>0.27</v>
      </c>
      <c r="F463" s="1">
        <v>0.18</v>
      </c>
      <c r="I463" s="1">
        <v>0.1</v>
      </c>
    </row>
    <row r="464" spans="1:3" ht="13.5">
      <c r="A464" s="1" t="s">
        <v>49</v>
      </c>
      <c r="C464" s="1">
        <v>0.25</v>
      </c>
    </row>
    <row r="465" ht="13.5">
      <c r="A465" s="1" t="s">
        <v>50</v>
      </c>
    </row>
    <row r="466" ht="13.5">
      <c r="A466" s="1" t="s">
        <v>51</v>
      </c>
    </row>
    <row r="467" ht="13.5">
      <c r="A467" s="1" t="s">
        <v>52</v>
      </c>
    </row>
    <row r="468" ht="13.5">
      <c r="A468" s="1" t="s">
        <v>53</v>
      </c>
    </row>
    <row r="469" ht="13.5">
      <c r="A469" s="1" t="s">
        <v>54</v>
      </c>
    </row>
    <row r="471" spans="1:9" ht="13.5">
      <c r="A471" s="1" t="s">
        <v>55</v>
      </c>
      <c r="B471" s="1">
        <f>SUM(B415:B469)</f>
        <v>991.1099999999999</v>
      </c>
      <c r="C471" s="1">
        <f aca="true" t="shared" si="3" ref="C471:I471">SUM(C416:C470)</f>
        <v>1098.8300000000002</v>
      </c>
      <c r="D471" s="1">
        <f t="shared" si="3"/>
        <v>133.73</v>
      </c>
      <c r="E471" s="1">
        <f t="shared" si="3"/>
        <v>110.94999999999999</v>
      </c>
      <c r="F471" s="1">
        <f t="shared" si="3"/>
        <v>74.18</v>
      </c>
      <c r="G471" s="1">
        <f t="shared" si="3"/>
        <v>41.02000000000001</v>
      </c>
      <c r="H471" s="1">
        <f t="shared" si="3"/>
        <v>27.670000000000005</v>
      </c>
      <c r="I471" s="1">
        <f t="shared" si="3"/>
        <v>26.55</v>
      </c>
    </row>
    <row r="477" ht="13.5">
      <c r="B477" s="1" t="s">
        <v>95</v>
      </c>
    </row>
    <row r="479" spans="1:9" ht="13.5">
      <c r="A479" s="1" t="s">
        <v>1</v>
      </c>
      <c r="B479" s="1" t="s">
        <v>96</v>
      </c>
      <c r="C479" s="1" t="s">
        <v>66</v>
      </c>
      <c r="D479" s="1" t="s">
        <v>97</v>
      </c>
      <c r="E479" s="1" t="s">
        <v>98</v>
      </c>
      <c r="F479" s="1" t="s">
        <v>99</v>
      </c>
      <c r="G479" s="1" t="s">
        <v>100</v>
      </c>
      <c r="H479" s="1" t="s">
        <v>101</v>
      </c>
      <c r="I479" s="1" t="s">
        <v>102</v>
      </c>
    </row>
    <row r="481" ht="13.5">
      <c r="A481" s="1" t="s">
        <v>3</v>
      </c>
    </row>
    <row r="482" ht="13.5">
      <c r="A482" s="1" t="s">
        <v>4</v>
      </c>
    </row>
    <row r="483" ht="13.5">
      <c r="A483" s="1" t="s">
        <v>5</v>
      </c>
    </row>
    <row r="484" ht="13.5">
      <c r="A484" s="1" t="s">
        <v>6</v>
      </c>
    </row>
    <row r="485" spans="1:9" ht="13.5">
      <c r="A485" s="1" t="s">
        <v>7</v>
      </c>
      <c r="B485" s="1">
        <v>3.55</v>
      </c>
      <c r="C485" s="1">
        <v>1.8</v>
      </c>
      <c r="D485" s="1">
        <v>1.52</v>
      </c>
      <c r="E485" s="1">
        <v>0.75</v>
      </c>
      <c r="F485" s="1">
        <v>0.6</v>
      </c>
      <c r="G485" s="1">
        <v>0.057</v>
      </c>
      <c r="H485" s="1">
        <v>0.42</v>
      </c>
      <c r="I485" s="1">
        <v>0.39</v>
      </c>
    </row>
    <row r="486" spans="1:4" ht="13.5">
      <c r="A486" s="1" t="s">
        <v>8</v>
      </c>
      <c r="C486" s="1">
        <v>0.41</v>
      </c>
      <c r="D486" s="1">
        <v>0.21</v>
      </c>
    </row>
    <row r="487" spans="1:4" ht="13.5">
      <c r="A487" s="1" t="s">
        <v>9</v>
      </c>
      <c r="C487" s="1">
        <v>0.06</v>
      </c>
      <c r="D487" s="1">
        <v>0.07</v>
      </c>
    </row>
    <row r="488" spans="1:9" ht="13.5">
      <c r="A488" s="1" t="s">
        <v>10</v>
      </c>
      <c r="B488" s="1">
        <v>1.03</v>
      </c>
      <c r="C488" s="1">
        <v>0.5</v>
      </c>
      <c r="D488" s="1">
        <v>0.4</v>
      </c>
      <c r="E488" s="1">
        <v>0.19</v>
      </c>
      <c r="F488" s="1">
        <v>0.14</v>
      </c>
      <c r="G488" s="1">
        <v>0.17</v>
      </c>
      <c r="H488" s="1">
        <v>0.11</v>
      </c>
      <c r="I488" s="1">
        <v>0.09</v>
      </c>
    </row>
    <row r="489" ht="13.5">
      <c r="A489" s="1" t="s">
        <v>11</v>
      </c>
    </row>
    <row r="490" ht="13.5">
      <c r="A490" s="1" t="s">
        <v>12</v>
      </c>
    </row>
    <row r="491" spans="1:9" ht="13.5">
      <c r="A491" s="1" t="s">
        <v>12</v>
      </c>
      <c r="B491" s="1">
        <v>0.71</v>
      </c>
      <c r="C491" s="1">
        <v>0.72</v>
      </c>
      <c r="D491" s="1">
        <v>2.27</v>
      </c>
      <c r="E491" s="1">
        <v>1.52</v>
      </c>
      <c r="F491" s="1">
        <v>0.12</v>
      </c>
      <c r="G491" s="1">
        <v>0.12</v>
      </c>
      <c r="H491" s="1">
        <v>0.07</v>
      </c>
      <c r="I491" s="1">
        <v>0.08</v>
      </c>
    </row>
    <row r="492" spans="1:9" ht="13.5">
      <c r="A492" s="1" t="s">
        <v>13</v>
      </c>
      <c r="B492" s="1">
        <v>155.96</v>
      </c>
      <c r="C492" s="1">
        <v>104</v>
      </c>
      <c r="D492" s="1">
        <v>57.47</v>
      </c>
      <c r="E492" s="1">
        <v>21.77</v>
      </c>
      <c r="F492" s="1">
        <v>14.06</v>
      </c>
      <c r="G492" s="1">
        <v>7.23</v>
      </c>
      <c r="H492" s="1">
        <v>2.61</v>
      </c>
      <c r="I492" s="1">
        <v>2.12</v>
      </c>
    </row>
    <row r="493" spans="1:9" ht="13.5">
      <c r="A493" s="1" t="s">
        <v>14</v>
      </c>
      <c r="B493" s="1">
        <v>5.91</v>
      </c>
      <c r="C493" s="1">
        <v>3.64</v>
      </c>
      <c r="D493" s="1">
        <v>2.01</v>
      </c>
      <c r="E493" s="1">
        <v>0.74</v>
      </c>
      <c r="F493" s="1">
        <v>0.54</v>
      </c>
      <c r="G493" s="1">
        <v>0.61</v>
      </c>
      <c r="H493" s="1">
        <v>0.46</v>
      </c>
      <c r="I493" s="1">
        <v>0.3</v>
      </c>
    </row>
    <row r="494" spans="1:9" ht="13.5">
      <c r="A494" s="1" t="s">
        <v>15</v>
      </c>
      <c r="B494" s="1">
        <v>5.19</v>
      </c>
      <c r="C494" s="1">
        <v>3.37</v>
      </c>
      <c r="D494" s="1">
        <v>10.6</v>
      </c>
      <c r="E494" s="1">
        <v>0.55</v>
      </c>
      <c r="F494" s="1">
        <v>0.4</v>
      </c>
      <c r="G494" s="1">
        <v>0.46</v>
      </c>
      <c r="H494" s="1">
        <v>0.41</v>
      </c>
      <c r="I494" s="1">
        <v>0.31</v>
      </c>
    </row>
    <row r="495" spans="1:9" ht="13.5">
      <c r="A495" s="1" t="s">
        <v>16</v>
      </c>
      <c r="B495" s="1">
        <v>9.77</v>
      </c>
      <c r="C495" s="1">
        <v>6.12</v>
      </c>
      <c r="D495" s="1">
        <v>3.63</v>
      </c>
      <c r="E495" s="1">
        <v>1.43</v>
      </c>
      <c r="F495" s="1">
        <v>1.14</v>
      </c>
      <c r="G495" s="1">
        <v>1.11</v>
      </c>
      <c r="H495" s="1">
        <v>0.79</v>
      </c>
      <c r="I495" s="1">
        <v>0.62</v>
      </c>
    </row>
    <row r="496" spans="1:9" ht="13.5">
      <c r="A496" s="1" t="s">
        <v>17</v>
      </c>
      <c r="B496" s="1">
        <v>5.78</v>
      </c>
      <c r="C496" s="1">
        <v>1.24</v>
      </c>
      <c r="D496" s="1">
        <v>3.34</v>
      </c>
      <c r="E496" s="1">
        <v>0.77</v>
      </c>
      <c r="F496" s="1">
        <v>0.2</v>
      </c>
      <c r="G496" s="1">
        <v>0.14</v>
      </c>
      <c r="H496" s="1">
        <v>0.09</v>
      </c>
      <c r="I496" s="1">
        <v>0.06</v>
      </c>
    </row>
    <row r="497" spans="1:9" ht="13.5">
      <c r="A497" s="1" t="s">
        <v>18</v>
      </c>
      <c r="B497" s="1">
        <v>3.21</v>
      </c>
      <c r="C497" s="1">
        <v>1.27</v>
      </c>
      <c r="D497" s="1">
        <v>1.85</v>
      </c>
      <c r="E497" s="1">
        <v>1.13</v>
      </c>
      <c r="F497" s="1">
        <v>0.29</v>
      </c>
      <c r="G497" s="1">
        <v>0.36</v>
      </c>
      <c r="H497" s="1">
        <v>0.27</v>
      </c>
      <c r="I497" s="1">
        <v>0.22</v>
      </c>
    </row>
    <row r="498" ht="13.5">
      <c r="A498" s="1" t="s">
        <v>19</v>
      </c>
    </row>
    <row r="499" spans="1:9" ht="13.5">
      <c r="A499" s="1" t="s">
        <v>20</v>
      </c>
      <c r="B499" s="1">
        <v>3.4</v>
      </c>
      <c r="C499" s="1">
        <v>2.29</v>
      </c>
      <c r="D499" s="1">
        <v>2.88</v>
      </c>
      <c r="E499" s="1">
        <v>1.45</v>
      </c>
      <c r="F499" s="1">
        <v>0.4</v>
      </c>
      <c r="G499" s="1">
        <v>0.52</v>
      </c>
      <c r="H499" s="1">
        <v>0.34</v>
      </c>
      <c r="I499" s="1">
        <v>0.25</v>
      </c>
    </row>
    <row r="500" spans="1:9" ht="13.5">
      <c r="A500" s="1" t="s">
        <v>20</v>
      </c>
      <c r="B500" s="1">
        <v>38.14</v>
      </c>
      <c r="C500" s="1">
        <v>22.83</v>
      </c>
      <c r="D500" s="1">
        <v>32.44</v>
      </c>
      <c r="E500" s="1">
        <v>10.13</v>
      </c>
      <c r="F500" s="1">
        <v>3.69</v>
      </c>
      <c r="G500" s="1">
        <v>3.12</v>
      </c>
      <c r="H500" s="1">
        <v>1.94</v>
      </c>
      <c r="I500" s="1">
        <v>1.38</v>
      </c>
    </row>
    <row r="501" spans="1:9" ht="13.5">
      <c r="A501" s="1" t="s">
        <v>20</v>
      </c>
      <c r="B501" s="1">
        <v>2.27</v>
      </c>
      <c r="C501" s="1">
        <v>1.69</v>
      </c>
      <c r="D501" s="1">
        <v>1.44</v>
      </c>
      <c r="E501" s="1">
        <v>0.88</v>
      </c>
      <c r="F501" s="1">
        <v>0.55</v>
      </c>
      <c r="G501" s="1">
        <v>0.43</v>
      </c>
      <c r="H501" s="1">
        <v>0.25</v>
      </c>
      <c r="I501" s="1">
        <v>0.21</v>
      </c>
    </row>
    <row r="502" spans="1:9" ht="13.5">
      <c r="A502" s="1" t="s">
        <v>21</v>
      </c>
      <c r="B502" s="1">
        <v>337.11</v>
      </c>
      <c r="C502" s="1">
        <v>221.67</v>
      </c>
      <c r="D502" s="1">
        <v>76.17</v>
      </c>
      <c r="E502" s="1">
        <v>51.52</v>
      </c>
      <c r="F502" s="1">
        <v>38.81</v>
      </c>
      <c r="G502" s="1">
        <v>14.16</v>
      </c>
      <c r="H502" s="1">
        <v>5.77</v>
      </c>
      <c r="I502" s="1">
        <v>5.32</v>
      </c>
    </row>
    <row r="503" ht="13.5">
      <c r="A503" s="1" t="s">
        <v>22</v>
      </c>
    </row>
    <row r="504" spans="1:9" ht="13.5">
      <c r="A504" s="1" t="s">
        <v>23</v>
      </c>
      <c r="B504" s="1">
        <v>5.64</v>
      </c>
      <c r="C504" s="1">
        <v>3.54</v>
      </c>
      <c r="D504" s="1">
        <v>1.59</v>
      </c>
      <c r="E504" s="1">
        <v>0.84</v>
      </c>
      <c r="F504" s="1">
        <v>0.66</v>
      </c>
      <c r="G504" s="1">
        <v>0.88</v>
      </c>
      <c r="H504" s="1">
        <v>0.59</v>
      </c>
      <c r="I504" s="1">
        <v>0.4</v>
      </c>
    </row>
    <row r="505" spans="1:9" ht="13.5">
      <c r="A505" s="1" t="s">
        <v>24</v>
      </c>
      <c r="B505" s="1">
        <v>5.84</v>
      </c>
      <c r="C505" s="1">
        <v>4</v>
      </c>
      <c r="D505" s="1">
        <v>2.55</v>
      </c>
      <c r="E505" s="1">
        <v>0.81</v>
      </c>
      <c r="F505" s="1">
        <v>0.53</v>
      </c>
      <c r="G505" s="1">
        <v>0.4</v>
      </c>
      <c r="H505" s="1">
        <v>0.24</v>
      </c>
      <c r="I505" s="1">
        <v>0.24</v>
      </c>
    </row>
    <row r="506" ht="13.5">
      <c r="A506" s="1" t="s">
        <v>25</v>
      </c>
    </row>
    <row r="507" ht="13.5">
      <c r="A507" s="1" t="s">
        <v>26</v>
      </c>
    </row>
    <row r="508" spans="1:7" ht="13.5">
      <c r="A508" s="1" t="s">
        <v>27</v>
      </c>
      <c r="B508" s="1">
        <v>0.93</v>
      </c>
      <c r="C508" s="1">
        <v>0.49</v>
      </c>
      <c r="D508" s="1">
        <v>0.32</v>
      </c>
      <c r="E508" s="1">
        <v>0.16</v>
      </c>
      <c r="G508" s="1">
        <v>0.06</v>
      </c>
    </row>
    <row r="509" ht="13.5">
      <c r="A509" s="1" t="s">
        <v>28</v>
      </c>
    </row>
    <row r="510" ht="13.5">
      <c r="A510" s="1" t="s">
        <v>29</v>
      </c>
    </row>
    <row r="511" spans="1:9" ht="13.5">
      <c r="A511" s="1" t="s">
        <v>30</v>
      </c>
      <c r="B511" s="1">
        <v>13.56</v>
      </c>
      <c r="C511" s="1">
        <v>0.93</v>
      </c>
      <c r="D511" s="1">
        <v>8.66</v>
      </c>
      <c r="E511" s="1">
        <v>3.08</v>
      </c>
      <c r="F511" s="1">
        <v>0.43</v>
      </c>
      <c r="G511" s="1">
        <v>0.09</v>
      </c>
      <c r="H511" s="1">
        <v>0.12</v>
      </c>
      <c r="I511" s="1">
        <v>0.08</v>
      </c>
    </row>
    <row r="512" spans="1:9" ht="13.5">
      <c r="A512" s="1" t="s">
        <v>31</v>
      </c>
      <c r="B512" s="1">
        <v>16.45</v>
      </c>
      <c r="C512" s="1">
        <v>2.2</v>
      </c>
      <c r="D512" s="1">
        <v>19.19</v>
      </c>
      <c r="E512" s="1">
        <v>10.68</v>
      </c>
      <c r="F512" s="1">
        <v>0.8</v>
      </c>
      <c r="G512" s="1">
        <v>0.21</v>
      </c>
      <c r="H512" s="1">
        <v>0.14</v>
      </c>
      <c r="I512" s="1">
        <v>0.11</v>
      </c>
    </row>
    <row r="513" spans="1:9" ht="13.5">
      <c r="A513" s="1" t="s">
        <v>32</v>
      </c>
      <c r="B513" s="1">
        <v>25.72</v>
      </c>
      <c r="C513" s="1">
        <v>9.59</v>
      </c>
      <c r="D513" s="1">
        <v>7.03</v>
      </c>
      <c r="E513" s="1">
        <v>2.3</v>
      </c>
      <c r="F513" s="1">
        <v>0.98</v>
      </c>
      <c r="G513" s="1">
        <v>0.62</v>
      </c>
      <c r="H513" s="1">
        <v>0.24</v>
      </c>
      <c r="I513" s="1">
        <v>0.26</v>
      </c>
    </row>
    <row r="514" ht="13.5">
      <c r="A514" s="1" t="s">
        <v>33</v>
      </c>
    </row>
    <row r="515" spans="1:9" ht="13.5">
      <c r="A515" s="1" t="s">
        <v>34</v>
      </c>
      <c r="B515" s="1">
        <v>76.4</v>
      </c>
      <c r="C515" s="1">
        <v>42.43</v>
      </c>
      <c r="D515" s="1">
        <v>24.6</v>
      </c>
      <c r="E515" s="1">
        <v>12.82</v>
      </c>
      <c r="F515" s="1">
        <v>14.97</v>
      </c>
      <c r="G515" s="1">
        <v>8.4</v>
      </c>
      <c r="H515" s="1">
        <v>3.63</v>
      </c>
      <c r="I515" s="1">
        <v>3.52</v>
      </c>
    </row>
    <row r="516" spans="1:9" ht="13.5">
      <c r="A516" s="1" t="s">
        <v>35</v>
      </c>
      <c r="B516" s="1">
        <v>21.62</v>
      </c>
      <c r="C516" s="1">
        <v>13.79</v>
      </c>
      <c r="D516" s="1">
        <v>5.8</v>
      </c>
      <c r="E516" s="1">
        <v>3.06</v>
      </c>
      <c r="F516" s="1">
        <v>2.75</v>
      </c>
      <c r="G516" s="1">
        <v>1.92</v>
      </c>
      <c r="H516" s="1">
        <v>1.37</v>
      </c>
      <c r="I516" s="1">
        <v>1.18</v>
      </c>
    </row>
    <row r="517" spans="1:9" ht="13.5">
      <c r="A517" s="1" t="s">
        <v>36</v>
      </c>
      <c r="B517" s="1">
        <v>35.79</v>
      </c>
      <c r="C517" s="1">
        <v>24.77</v>
      </c>
      <c r="D517" s="1">
        <v>49</v>
      </c>
      <c r="E517" s="1">
        <v>8.07</v>
      </c>
      <c r="F517" s="1">
        <v>3.94</v>
      </c>
      <c r="G517" s="1">
        <v>1.62</v>
      </c>
      <c r="H517" s="1">
        <v>0.75</v>
      </c>
      <c r="I517" s="1">
        <v>0.7</v>
      </c>
    </row>
    <row r="518" spans="1:9" ht="13.5">
      <c r="A518" s="1" t="s">
        <v>37</v>
      </c>
      <c r="B518" s="1">
        <v>5.42</v>
      </c>
      <c r="C518" s="1">
        <v>1.06</v>
      </c>
      <c r="D518" s="1">
        <v>3.35</v>
      </c>
      <c r="E518" s="1">
        <v>0.66</v>
      </c>
      <c r="F518" s="1">
        <v>0.11</v>
      </c>
      <c r="G518" s="1">
        <v>0.25</v>
      </c>
      <c r="H518" s="1">
        <v>0.16</v>
      </c>
      <c r="I518" s="1">
        <v>0.17</v>
      </c>
    </row>
    <row r="519" spans="1:9" ht="13.5">
      <c r="A519" s="1" t="s">
        <v>38</v>
      </c>
      <c r="B519" s="1">
        <v>23.29</v>
      </c>
      <c r="C519" s="1">
        <v>1.84</v>
      </c>
      <c r="D519" s="1">
        <v>9.71</v>
      </c>
      <c r="E519" s="1">
        <v>2.99</v>
      </c>
      <c r="F519" s="1">
        <v>1.03</v>
      </c>
      <c r="G519" s="1">
        <v>0.93</v>
      </c>
      <c r="H519" s="1">
        <v>0.39</v>
      </c>
      <c r="I519" s="1">
        <v>0.38</v>
      </c>
    </row>
    <row r="520" ht="13.5">
      <c r="A520" s="1" t="s">
        <v>39</v>
      </c>
    </row>
    <row r="521" spans="1:9" ht="13.5">
      <c r="A521" s="1" t="s">
        <v>40</v>
      </c>
      <c r="B521" s="1">
        <v>2.2</v>
      </c>
      <c r="C521" s="1">
        <v>1.76</v>
      </c>
      <c r="D521" s="1">
        <v>1.25</v>
      </c>
      <c r="E521" s="1">
        <v>0.56</v>
      </c>
      <c r="F521" s="1">
        <v>0.34</v>
      </c>
      <c r="G521" s="1">
        <v>0.49</v>
      </c>
      <c r="H521" s="1">
        <v>0.24</v>
      </c>
      <c r="I521" s="1">
        <v>0.45</v>
      </c>
    </row>
    <row r="522" spans="1:9" ht="13.5">
      <c r="A522" s="1" t="s">
        <v>41</v>
      </c>
      <c r="B522" s="1">
        <v>17.7</v>
      </c>
      <c r="C522" s="1">
        <v>13.65</v>
      </c>
      <c r="D522" s="1">
        <v>3.82</v>
      </c>
      <c r="E522" s="1">
        <v>1.29</v>
      </c>
      <c r="F522" s="1">
        <v>0.72</v>
      </c>
      <c r="G522" s="1">
        <v>0.2</v>
      </c>
      <c r="H522" s="1">
        <v>0.11</v>
      </c>
      <c r="I522" s="1">
        <v>0.6</v>
      </c>
    </row>
    <row r="523" spans="1:9" ht="13.5">
      <c r="A523" s="1" t="s">
        <v>42</v>
      </c>
      <c r="B523" s="1">
        <v>0.84</v>
      </c>
      <c r="C523" s="1">
        <v>0.71</v>
      </c>
      <c r="D523" s="1">
        <v>0.35</v>
      </c>
      <c r="E523" s="1">
        <v>0.13</v>
      </c>
      <c r="F523" s="1">
        <v>0.05</v>
      </c>
      <c r="G523" s="1">
        <v>0.03</v>
      </c>
      <c r="I523" s="1">
        <v>0.08</v>
      </c>
    </row>
    <row r="524" spans="1:9" ht="13.5">
      <c r="A524" s="1" t="s">
        <v>43</v>
      </c>
      <c r="B524" s="1">
        <v>6.64</v>
      </c>
      <c r="C524" s="1">
        <v>0.65</v>
      </c>
      <c r="D524" s="1">
        <v>2.95</v>
      </c>
      <c r="E524" s="1">
        <v>0.47</v>
      </c>
      <c r="F524" s="1">
        <v>0.05</v>
      </c>
      <c r="G524" s="1">
        <v>0.09</v>
      </c>
      <c r="H524" s="1">
        <v>0.05</v>
      </c>
      <c r="I524" s="1">
        <v>0.04</v>
      </c>
    </row>
    <row r="525" spans="1:9" ht="13.5">
      <c r="A525" s="1" t="s">
        <v>44</v>
      </c>
      <c r="B525" s="1">
        <v>100.03</v>
      </c>
      <c r="C525" s="1">
        <v>5</v>
      </c>
      <c r="D525" s="1">
        <v>21.94</v>
      </c>
      <c r="E525" s="1">
        <v>6.19</v>
      </c>
      <c r="F525" s="1">
        <v>2.13</v>
      </c>
      <c r="G525" s="1">
        <v>1.59</v>
      </c>
      <c r="H525" s="1">
        <v>0.5</v>
      </c>
      <c r="I525" s="1">
        <v>0.48</v>
      </c>
    </row>
    <row r="526" spans="1:9" ht="13.5">
      <c r="A526" s="1" t="s">
        <v>45</v>
      </c>
      <c r="B526" s="1">
        <v>2.62</v>
      </c>
      <c r="C526" s="1">
        <v>2.04</v>
      </c>
      <c r="D526" s="1">
        <v>2.34</v>
      </c>
      <c r="E526" s="1">
        <v>1.26</v>
      </c>
      <c r="F526" s="1">
        <v>0.81</v>
      </c>
      <c r="G526" s="1">
        <v>2.15</v>
      </c>
      <c r="H526" s="1">
        <v>0.99</v>
      </c>
      <c r="I526" s="1">
        <v>1.08</v>
      </c>
    </row>
    <row r="527" spans="1:9" ht="13.5">
      <c r="A527" s="1" t="s">
        <v>46</v>
      </c>
      <c r="B527" s="1">
        <v>6.33</v>
      </c>
      <c r="C527" s="1">
        <v>5.71</v>
      </c>
      <c r="D527" s="1">
        <v>1.58</v>
      </c>
      <c r="E527" s="1">
        <v>0.74</v>
      </c>
      <c r="F527" s="1">
        <v>0.24</v>
      </c>
      <c r="G527" s="1">
        <v>0.18</v>
      </c>
      <c r="H527" s="1">
        <v>0.1</v>
      </c>
      <c r="I527" s="1">
        <v>0.09</v>
      </c>
    </row>
    <row r="528" spans="1:6" ht="13.5">
      <c r="A528" s="1" t="s">
        <v>47</v>
      </c>
      <c r="B528" s="1">
        <v>0.54</v>
      </c>
      <c r="C528" s="1">
        <v>0.34</v>
      </c>
      <c r="D528" s="1">
        <v>0.21</v>
      </c>
      <c r="E528" s="1">
        <v>0.06</v>
      </c>
      <c r="F528" s="1">
        <v>0.06</v>
      </c>
    </row>
    <row r="529" spans="1:6" ht="13.5">
      <c r="A529" s="1" t="s">
        <v>48</v>
      </c>
      <c r="B529" s="1">
        <v>1.03</v>
      </c>
      <c r="C529" s="1">
        <v>1.62</v>
      </c>
      <c r="D529" s="1">
        <v>0.4</v>
      </c>
      <c r="E529" s="1">
        <v>0.25</v>
      </c>
      <c r="F529" s="1">
        <v>0.13</v>
      </c>
    </row>
    <row r="530" spans="1:5" ht="13.5">
      <c r="A530" s="1" t="s">
        <v>49</v>
      </c>
      <c r="C530" s="1">
        <v>0.31</v>
      </c>
      <c r="D530" s="1">
        <v>0.38</v>
      </c>
      <c r="E530" s="1">
        <v>0.03</v>
      </c>
    </row>
    <row r="531" spans="1:3" ht="13.5">
      <c r="A531" s="1" t="s">
        <v>50</v>
      </c>
      <c r="C531" s="1">
        <v>0.7</v>
      </c>
    </row>
    <row r="532" ht="13.5">
      <c r="A532" s="1" t="s">
        <v>51</v>
      </c>
    </row>
    <row r="533" ht="13.5">
      <c r="A533" s="1" t="s">
        <v>52</v>
      </c>
    </row>
    <row r="534" ht="13.5">
      <c r="A534" s="1" t="s">
        <v>53</v>
      </c>
    </row>
    <row r="535" ht="13.5">
      <c r="A535" s="1" t="s">
        <v>54</v>
      </c>
    </row>
    <row r="537" spans="1:9" ht="13.5">
      <c r="A537" s="1" t="s">
        <v>55</v>
      </c>
      <c r="B537" s="1">
        <f aca="true" t="shared" si="4" ref="B537:I537">SUM(B482:B535)</f>
        <v>940.62</v>
      </c>
      <c r="C537" s="1">
        <f t="shared" si="4"/>
        <v>508.7399999999999</v>
      </c>
      <c r="D537" s="1">
        <f t="shared" si="4"/>
        <v>363.31999999999994</v>
      </c>
      <c r="E537" s="1">
        <f t="shared" si="4"/>
        <v>149.28</v>
      </c>
      <c r="F537" s="1">
        <f t="shared" si="4"/>
        <v>91.66999999999997</v>
      </c>
      <c r="G537" s="1">
        <f t="shared" si="4"/>
        <v>48.59700000000001</v>
      </c>
      <c r="H537" s="1">
        <f t="shared" si="4"/>
        <v>23.15</v>
      </c>
      <c r="I537" s="1">
        <f t="shared" si="4"/>
        <v>21.209999999999997</v>
      </c>
    </row>
    <row r="542" ht="13.5">
      <c r="B542" s="1" t="s">
        <v>103</v>
      </c>
    </row>
    <row r="544" spans="1:9" ht="13.5">
      <c r="A544" s="1" t="s">
        <v>1</v>
      </c>
      <c r="B544" s="1" t="s">
        <v>77</v>
      </c>
      <c r="C544" s="1" t="s">
        <v>78</v>
      </c>
      <c r="D544" s="1" t="s">
        <v>104</v>
      </c>
      <c r="E544" s="1" t="s">
        <v>105</v>
      </c>
      <c r="F544" s="1" t="s">
        <v>81</v>
      </c>
      <c r="G544" s="1" t="s">
        <v>106</v>
      </c>
      <c r="H544" s="1" t="s">
        <v>107</v>
      </c>
      <c r="I544" s="1" t="s">
        <v>108</v>
      </c>
    </row>
    <row r="546" ht="13.5">
      <c r="A546" s="1" t="s">
        <v>3</v>
      </c>
    </row>
    <row r="547" ht="13.5">
      <c r="A547" s="1" t="s">
        <v>4</v>
      </c>
    </row>
    <row r="548" ht="13.5">
      <c r="A548" s="1" t="s">
        <v>5</v>
      </c>
    </row>
    <row r="549" ht="13.5">
      <c r="A549" s="1" t="s">
        <v>6</v>
      </c>
    </row>
    <row r="550" spans="1:9" ht="13.5">
      <c r="A550" s="1" t="s">
        <v>7</v>
      </c>
      <c r="B550" s="1">
        <v>1.09</v>
      </c>
      <c r="C550" s="1">
        <v>4.52</v>
      </c>
      <c r="D550" s="1">
        <v>1.24</v>
      </c>
      <c r="E550" s="1">
        <v>0.43</v>
      </c>
      <c r="F550" s="1">
        <v>0.74</v>
      </c>
      <c r="G550" s="1">
        <v>0.6</v>
      </c>
      <c r="H550" s="1">
        <v>0.26</v>
      </c>
      <c r="I550" s="1">
        <v>0.36</v>
      </c>
    </row>
    <row r="551" spans="1:4" ht="13.5">
      <c r="A551" s="1" t="s">
        <v>8</v>
      </c>
      <c r="B551" s="1">
        <v>0.82</v>
      </c>
      <c r="C551" s="1">
        <v>0.77</v>
      </c>
      <c r="D551" s="1">
        <v>0.16</v>
      </c>
    </row>
    <row r="552" spans="1:4" ht="13.5">
      <c r="A552" s="1" t="s">
        <v>9</v>
      </c>
      <c r="B552" s="1">
        <v>0.36</v>
      </c>
      <c r="C552" s="1">
        <v>0.11</v>
      </c>
      <c r="D552" s="1">
        <v>0.07</v>
      </c>
    </row>
    <row r="553" spans="1:9" ht="13.5">
      <c r="A553" s="1" t="s">
        <v>10</v>
      </c>
      <c r="B553" s="1">
        <v>1.1</v>
      </c>
      <c r="C553" s="1">
        <v>0.92</v>
      </c>
      <c r="D553" s="1">
        <v>0.36</v>
      </c>
      <c r="E553" s="1">
        <v>0.1</v>
      </c>
      <c r="F553" s="1">
        <v>0.15</v>
      </c>
      <c r="G553" s="1">
        <v>0.13</v>
      </c>
      <c r="H553" s="1">
        <v>0.09</v>
      </c>
      <c r="I553" s="1">
        <v>0.05</v>
      </c>
    </row>
    <row r="554" ht="13.5">
      <c r="A554" s="1" t="s">
        <v>11</v>
      </c>
    </row>
    <row r="555" ht="13.5">
      <c r="A555" s="1" t="s">
        <v>12</v>
      </c>
    </row>
    <row r="556" spans="1:9" ht="13.5">
      <c r="A556" s="1" t="s">
        <v>12</v>
      </c>
      <c r="B556" s="1">
        <v>3.34</v>
      </c>
      <c r="C556" s="1">
        <v>2.44</v>
      </c>
      <c r="D556" s="1">
        <v>1.41</v>
      </c>
      <c r="E556" s="1">
        <v>1.32</v>
      </c>
      <c r="F556" s="1">
        <v>0.11</v>
      </c>
      <c r="G556" s="1">
        <v>0.1</v>
      </c>
      <c r="H556" s="1">
        <v>0.07</v>
      </c>
      <c r="I556" s="1">
        <v>0.03</v>
      </c>
    </row>
    <row r="557" spans="1:9" ht="13.5">
      <c r="A557" s="1" t="s">
        <v>13</v>
      </c>
      <c r="B557" s="1">
        <v>273.4</v>
      </c>
      <c r="C557" s="1">
        <v>210.74</v>
      </c>
      <c r="D557" s="1">
        <v>43.83</v>
      </c>
      <c r="E557" s="1">
        <v>11.81</v>
      </c>
      <c r="F557" s="1">
        <v>15.52</v>
      </c>
      <c r="G557" s="1">
        <v>8.55</v>
      </c>
      <c r="H557" s="1">
        <v>3.53</v>
      </c>
      <c r="I557" s="1">
        <v>2.35</v>
      </c>
    </row>
    <row r="558" spans="1:9" ht="13.5">
      <c r="A558" s="1" t="s">
        <v>14</v>
      </c>
      <c r="B558" s="1">
        <v>7.63</v>
      </c>
      <c r="C558" s="1">
        <v>7.88</v>
      </c>
      <c r="D558" s="1">
        <v>1.94</v>
      </c>
      <c r="E558" s="1">
        <v>0.54</v>
      </c>
      <c r="F558" s="1">
        <v>0.49</v>
      </c>
      <c r="G558" s="1">
        <v>0.39</v>
      </c>
      <c r="H558" s="1">
        <v>0.2</v>
      </c>
      <c r="I558" s="1">
        <v>0.24</v>
      </c>
    </row>
    <row r="559" spans="1:9" ht="13.5">
      <c r="A559" s="1" t="s">
        <v>15</v>
      </c>
      <c r="B559" s="1">
        <v>9.35</v>
      </c>
      <c r="C559" s="1">
        <v>9.34</v>
      </c>
      <c r="D559" s="1">
        <v>1.06</v>
      </c>
      <c r="E559" s="1">
        <v>0.37</v>
      </c>
      <c r="F559" s="1">
        <v>0.39</v>
      </c>
      <c r="G559" s="1">
        <v>0.39</v>
      </c>
      <c r="H559" s="1">
        <v>0.2</v>
      </c>
      <c r="I559" s="1">
        <v>0.2</v>
      </c>
    </row>
    <row r="560" spans="1:9" ht="13.5">
      <c r="A560" s="1" t="s">
        <v>16</v>
      </c>
      <c r="B560" s="1">
        <v>11.72</v>
      </c>
      <c r="C560" s="1">
        <v>10.75</v>
      </c>
      <c r="D560" s="1">
        <v>3.01</v>
      </c>
      <c r="E560" s="1">
        <v>0.91</v>
      </c>
      <c r="F560" s="1">
        <v>1.08</v>
      </c>
      <c r="G560" s="1">
        <v>0.82</v>
      </c>
      <c r="H560" s="1">
        <v>0.44</v>
      </c>
      <c r="I560" s="1">
        <v>0.48</v>
      </c>
    </row>
    <row r="561" spans="1:9" ht="13.5">
      <c r="A561" s="1" t="s">
        <v>17</v>
      </c>
      <c r="B561" s="1">
        <v>3.13</v>
      </c>
      <c r="C561" s="1">
        <v>2.28</v>
      </c>
      <c r="D561" s="1">
        <v>4.67</v>
      </c>
      <c r="E561" s="1">
        <v>0.55</v>
      </c>
      <c r="F561" s="1">
        <v>0.35</v>
      </c>
      <c r="G561" s="1">
        <v>0.17</v>
      </c>
      <c r="H561" s="1">
        <v>0.04</v>
      </c>
      <c r="I561" s="1">
        <v>0.06</v>
      </c>
    </row>
    <row r="562" spans="1:9" ht="13.5">
      <c r="A562" s="1" t="s">
        <v>18</v>
      </c>
      <c r="B562" s="1">
        <v>4.33</v>
      </c>
      <c r="C562" s="1">
        <v>4.32</v>
      </c>
      <c r="D562" s="1">
        <v>2.68</v>
      </c>
      <c r="E562" s="1">
        <v>1</v>
      </c>
      <c r="F562" s="1">
        <v>0.27</v>
      </c>
      <c r="G562" s="1">
        <v>0.3</v>
      </c>
      <c r="H562" s="1">
        <v>0.14</v>
      </c>
      <c r="I562" s="1">
        <v>0.18</v>
      </c>
    </row>
    <row r="563" ht="13.5">
      <c r="A563" s="1" t="s">
        <v>19</v>
      </c>
    </row>
    <row r="564" spans="1:9" ht="13.5">
      <c r="A564" s="1" t="s">
        <v>20</v>
      </c>
      <c r="B564" s="1">
        <v>7.22</v>
      </c>
      <c r="C564" s="1">
        <v>7.35</v>
      </c>
      <c r="D564" s="1">
        <v>2.63</v>
      </c>
      <c r="E564" s="1">
        <v>1.48</v>
      </c>
      <c r="F564" s="1">
        <v>0.59</v>
      </c>
      <c r="G564" s="1">
        <v>0.38</v>
      </c>
      <c r="H564" s="1">
        <v>0.19</v>
      </c>
      <c r="I564" s="1">
        <v>0.25</v>
      </c>
    </row>
    <row r="565" spans="1:9" ht="13.5">
      <c r="A565" s="1" t="s">
        <v>20</v>
      </c>
      <c r="B565" s="1">
        <v>73.89</v>
      </c>
      <c r="C565" s="1">
        <v>60.2</v>
      </c>
      <c r="D565" s="1">
        <v>22.02</v>
      </c>
      <c r="E565" s="1">
        <v>8.28</v>
      </c>
      <c r="F565" s="1">
        <v>4.27</v>
      </c>
      <c r="G565" s="1">
        <v>3.26</v>
      </c>
      <c r="H565" s="1">
        <v>1.41</v>
      </c>
      <c r="I565" s="1">
        <v>1.21</v>
      </c>
    </row>
    <row r="566" spans="1:9" ht="13.5">
      <c r="A566" s="1" t="s">
        <v>20</v>
      </c>
      <c r="B566" s="1">
        <v>3.96</v>
      </c>
      <c r="C566" s="1">
        <v>3.93</v>
      </c>
      <c r="D566" s="1">
        <v>1.15</v>
      </c>
      <c r="E566" s="1">
        <v>0.57</v>
      </c>
      <c r="F566" s="1">
        <v>0.56</v>
      </c>
      <c r="G566" s="1">
        <v>0.39</v>
      </c>
      <c r="H566" s="1">
        <v>0.19</v>
      </c>
      <c r="I566" s="1">
        <v>0.27</v>
      </c>
    </row>
    <row r="567" spans="1:9" ht="13.5">
      <c r="A567" s="1" t="s">
        <v>21</v>
      </c>
      <c r="B567" s="1">
        <v>497.71</v>
      </c>
      <c r="C567" s="1">
        <v>380.07</v>
      </c>
      <c r="D567" s="1">
        <v>59.96</v>
      </c>
      <c r="E567" s="1">
        <v>21.37</v>
      </c>
      <c r="F567" s="1">
        <v>43.6</v>
      </c>
      <c r="G567" s="1">
        <v>20.2</v>
      </c>
      <c r="H567" s="1">
        <v>7.03</v>
      </c>
      <c r="I567" s="1">
        <v>5.12</v>
      </c>
    </row>
    <row r="568" ht="13.5">
      <c r="A568" s="1" t="s">
        <v>22</v>
      </c>
    </row>
    <row r="569" spans="1:9" ht="13.5">
      <c r="A569" s="1" t="s">
        <v>23</v>
      </c>
      <c r="B569" s="1">
        <v>5.24</v>
      </c>
      <c r="C569" s="1">
        <v>7.49</v>
      </c>
      <c r="D569" s="1">
        <v>1.22</v>
      </c>
      <c r="E569" s="1">
        <v>0.58</v>
      </c>
      <c r="F569" s="1">
        <v>0.61</v>
      </c>
      <c r="G569" s="1">
        <v>0.58</v>
      </c>
      <c r="H569" s="1">
        <v>0.24</v>
      </c>
      <c r="I569" s="1">
        <v>0.34</v>
      </c>
    </row>
    <row r="570" spans="1:9" ht="13.5">
      <c r="A570" s="1" t="s">
        <v>24</v>
      </c>
      <c r="B570" s="1">
        <v>8.27</v>
      </c>
      <c r="C570" s="1">
        <v>6.27</v>
      </c>
      <c r="D570" s="1">
        <v>1.94</v>
      </c>
      <c r="E570" s="1">
        <v>0.07</v>
      </c>
      <c r="F570" s="1">
        <v>0.06</v>
      </c>
      <c r="G570" s="1">
        <v>0.4</v>
      </c>
      <c r="H570" s="1">
        <v>0.19</v>
      </c>
      <c r="I570" s="1">
        <v>0.14</v>
      </c>
    </row>
    <row r="571" ht="13.5">
      <c r="A571" s="1" t="s">
        <v>25</v>
      </c>
    </row>
    <row r="572" ht="13.5">
      <c r="A572" s="1" t="s">
        <v>26</v>
      </c>
    </row>
    <row r="573" spans="1:6" ht="13.5">
      <c r="A573" s="1" t="s">
        <v>27</v>
      </c>
      <c r="B573" s="1">
        <v>6.62</v>
      </c>
      <c r="C573" s="1">
        <v>0.78</v>
      </c>
      <c r="D573" s="1">
        <v>0.3</v>
      </c>
      <c r="E573" s="1">
        <v>0.29</v>
      </c>
      <c r="F573" s="1">
        <v>0.11</v>
      </c>
    </row>
    <row r="574" ht="13.5">
      <c r="A574" s="1" t="s">
        <v>28</v>
      </c>
    </row>
    <row r="575" ht="13.5">
      <c r="A575" s="1" t="s">
        <v>29</v>
      </c>
    </row>
    <row r="576" spans="1:9" ht="13.5">
      <c r="A576" s="1" t="s">
        <v>30</v>
      </c>
      <c r="B576" s="1">
        <v>5.92</v>
      </c>
      <c r="C576" s="1">
        <v>3.97</v>
      </c>
      <c r="D576" s="1">
        <v>7.86</v>
      </c>
      <c r="E576" s="1">
        <v>2.99</v>
      </c>
      <c r="F576" s="1">
        <v>0.43</v>
      </c>
      <c r="G576" s="1">
        <v>0.27</v>
      </c>
      <c r="H576" s="1">
        <v>0.09</v>
      </c>
      <c r="I576" s="1">
        <v>0.04</v>
      </c>
    </row>
    <row r="577" spans="1:9" ht="13.5">
      <c r="A577" s="1" t="s">
        <v>31</v>
      </c>
      <c r="B577" s="1">
        <v>8.72</v>
      </c>
      <c r="C577" s="1">
        <v>5.51</v>
      </c>
      <c r="D577" s="1">
        <v>16.79</v>
      </c>
      <c r="E577" s="1">
        <v>10.14</v>
      </c>
      <c r="F577" s="1">
        <v>0.45</v>
      </c>
      <c r="G577" s="1">
        <v>0.17</v>
      </c>
      <c r="H577" s="1">
        <v>0.11</v>
      </c>
      <c r="I577" s="1">
        <v>0.05</v>
      </c>
    </row>
    <row r="578" spans="1:9" ht="13.5">
      <c r="A578" s="1" t="s">
        <v>32</v>
      </c>
      <c r="B578" s="1">
        <v>27.4</v>
      </c>
      <c r="C578" s="1">
        <v>22.11</v>
      </c>
      <c r="D578" s="1">
        <v>8.63</v>
      </c>
      <c r="E578" s="1">
        <v>1.72</v>
      </c>
      <c r="F578" s="1">
        <v>1.01</v>
      </c>
      <c r="G578" s="1">
        <v>0.58</v>
      </c>
      <c r="H578" s="1">
        <v>0.28</v>
      </c>
      <c r="I578" s="1">
        <v>0.16</v>
      </c>
    </row>
    <row r="579" ht="13.5">
      <c r="A579" s="1" t="s">
        <v>33</v>
      </c>
    </row>
    <row r="580" spans="1:9" ht="13.5">
      <c r="A580" s="1" t="s">
        <v>34</v>
      </c>
      <c r="B580" s="1">
        <v>108.73</v>
      </c>
      <c r="C580" s="1">
        <v>85.56</v>
      </c>
      <c r="D580" s="1">
        <v>21.02</v>
      </c>
      <c r="E580" s="1">
        <v>6.6</v>
      </c>
      <c r="F580" s="1">
        <v>15.28</v>
      </c>
      <c r="G580" s="1">
        <v>10.25</v>
      </c>
      <c r="H580" s="1">
        <v>5.06</v>
      </c>
      <c r="I580" s="1">
        <v>3.32</v>
      </c>
    </row>
    <row r="581" spans="1:9" ht="13.5">
      <c r="A581" s="1" t="s">
        <v>35</v>
      </c>
      <c r="B581" s="1">
        <v>30.25</v>
      </c>
      <c r="C581" s="1">
        <v>25.65</v>
      </c>
      <c r="D581" s="1">
        <v>5.22</v>
      </c>
      <c r="E581" s="1">
        <v>1.83</v>
      </c>
      <c r="F581" s="1">
        <v>3.08</v>
      </c>
      <c r="G581" s="1">
        <v>2.46</v>
      </c>
      <c r="H581" s="1">
        <v>1.08</v>
      </c>
      <c r="I581" s="1">
        <v>1.02</v>
      </c>
    </row>
    <row r="582" spans="1:9" ht="13.5">
      <c r="A582" s="1" t="s">
        <v>36</v>
      </c>
      <c r="B582" s="1">
        <v>53.84</v>
      </c>
      <c r="C582" s="1">
        <v>40.2</v>
      </c>
      <c r="D582" s="1">
        <v>8.1</v>
      </c>
      <c r="E582" s="1">
        <v>6.1</v>
      </c>
      <c r="F582" s="1">
        <v>5.09</v>
      </c>
      <c r="G582" s="1">
        <v>3.03</v>
      </c>
      <c r="H582" s="1">
        <v>0.96</v>
      </c>
      <c r="I582" s="1">
        <v>0.07</v>
      </c>
    </row>
    <row r="583" spans="1:8" ht="13.5">
      <c r="A583" s="1" t="s">
        <v>37</v>
      </c>
      <c r="B583" s="1">
        <v>3.22</v>
      </c>
      <c r="C583" s="1">
        <v>2.15</v>
      </c>
      <c r="D583" s="1">
        <v>2.03</v>
      </c>
      <c r="E583" s="1">
        <v>0.35</v>
      </c>
      <c r="F583" s="1">
        <v>0.23</v>
      </c>
      <c r="G583" s="1">
        <v>0.17</v>
      </c>
      <c r="H583" s="1">
        <v>0.12</v>
      </c>
    </row>
    <row r="584" spans="1:9" ht="13.5">
      <c r="A584" s="1" t="s">
        <v>38</v>
      </c>
      <c r="B584" s="1">
        <v>7.68</v>
      </c>
      <c r="C584" s="1">
        <v>4.56</v>
      </c>
      <c r="D584" s="1">
        <v>8.54</v>
      </c>
      <c r="E584" s="1">
        <v>1.64</v>
      </c>
      <c r="F584" s="1">
        <v>0.92</v>
      </c>
      <c r="G584" s="1">
        <v>0.59</v>
      </c>
      <c r="H584" s="1">
        <v>0.31</v>
      </c>
      <c r="I584" s="1">
        <v>0.26</v>
      </c>
    </row>
    <row r="585" ht="13.5">
      <c r="A585" s="1" t="s">
        <v>39</v>
      </c>
    </row>
    <row r="586" spans="1:9" ht="13.5">
      <c r="A586" s="1" t="s">
        <v>40</v>
      </c>
      <c r="B586" s="1">
        <v>3.38</v>
      </c>
      <c r="C586" s="1">
        <v>3.04</v>
      </c>
      <c r="D586" s="1">
        <v>0.51</v>
      </c>
      <c r="E586" s="1">
        <v>0.26</v>
      </c>
      <c r="F586" s="1">
        <v>0.34</v>
      </c>
      <c r="G586" s="1">
        <v>0.39</v>
      </c>
      <c r="H586" s="1">
        <v>0.3</v>
      </c>
      <c r="I586" s="1">
        <v>0.14</v>
      </c>
    </row>
    <row r="587" spans="1:9" ht="13.5">
      <c r="A587" s="1" t="s">
        <v>41</v>
      </c>
      <c r="B587" s="1">
        <v>23.74</v>
      </c>
      <c r="C587" s="1">
        <v>22.35</v>
      </c>
      <c r="D587" s="1">
        <v>3.9</v>
      </c>
      <c r="E587" s="1">
        <v>0.95</v>
      </c>
      <c r="F587" s="1">
        <v>0.76</v>
      </c>
      <c r="G587" s="1">
        <v>0.48</v>
      </c>
      <c r="H587" s="1">
        <v>0.25</v>
      </c>
      <c r="I587" s="1">
        <v>0.08</v>
      </c>
    </row>
    <row r="588" spans="1:6" ht="13.5">
      <c r="A588" s="1" t="s">
        <v>42</v>
      </c>
      <c r="B588" s="1">
        <v>1.25</v>
      </c>
      <c r="C588" s="1">
        <v>1.32</v>
      </c>
      <c r="D588" s="1">
        <v>0.22</v>
      </c>
      <c r="E588" s="1">
        <v>0.08</v>
      </c>
      <c r="F588" s="1">
        <v>0.05</v>
      </c>
    </row>
    <row r="589" spans="1:7" ht="13.5">
      <c r="A589" s="1" t="s">
        <v>43</v>
      </c>
      <c r="B589" s="1">
        <v>2.02</v>
      </c>
      <c r="C589" s="1">
        <v>1.25</v>
      </c>
      <c r="D589" s="1">
        <v>2.23</v>
      </c>
      <c r="E589" s="1">
        <v>0.15</v>
      </c>
      <c r="F589" s="1">
        <v>0.12</v>
      </c>
      <c r="G589" s="1">
        <v>0.07</v>
      </c>
    </row>
    <row r="590" spans="1:9" ht="13.5">
      <c r="A590" s="1" t="s">
        <v>44</v>
      </c>
      <c r="B590" s="1">
        <v>20.44</v>
      </c>
      <c r="C590" s="1">
        <v>10.33</v>
      </c>
      <c r="D590" s="1">
        <v>19.29</v>
      </c>
      <c r="E590" s="1">
        <v>2.44</v>
      </c>
      <c r="F590" s="1">
        <v>1.82</v>
      </c>
      <c r="G590" s="1">
        <v>1.04</v>
      </c>
      <c r="H590" s="1">
        <v>0.3</v>
      </c>
      <c r="I590" s="1">
        <v>0.24</v>
      </c>
    </row>
    <row r="591" spans="1:9" ht="13.5">
      <c r="A591" s="1" t="s">
        <v>45</v>
      </c>
      <c r="B591" s="1">
        <v>4.57</v>
      </c>
      <c r="C591" s="1">
        <v>3.63</v>
      </c>
      <c r="D591" s="1">
        <v>1.36</v>
      </c>
      <c r="E591" s="1">
        <v>0.75</v>
      </c>
      <c r="F591" s="1">
        <v>1.35</v>
      </c>
      <c r="G591" s="1">
        <v>1</v>
      </c>
      <c r="H591" s="1">
        <v>1.14</v>
      </c>
      <c r="I591" s="1">
        <v>0.26</v>
      </c>
    </row>
    <row r="592" spans="1:9" ht="13.5">
      <c r="A592" s="1" t="s">
        <v>46</v>
      </c>
      <c r="B592" s="1">
        <v>9.43</v>
      </c>
      <c r="C592" s="1">
        <v>9.22</v>
      </c>
      <c r="D592" s="1">
        <v>1.22</v>
      </c>
      <c r="E592" s="1">
        <v>0.52</v>
      </c>
      <c r="F592" s="1">
        <v>0.37</v>
      </c>
      <c r="G592" s="1">
        <v>0.12</v>
      </c>
      <c r="I592" s="1">
        <v>0.05</v>
      </c>
    </row>
    <row r="593" spans="1:5" ht="13.5">
      <c r="A593" s="1" t="s">
        <v>47</v>
      </c>
      <c r="B593" s="1">
        <v>0.59</v>
      </c>
      <c r="C593" s="1">
        <v>0.81</v>
      </c>
      <c r="D593" s="1">
        <v>0.11</v>
      </c>
      <c r="E593" s="1">
        <v>0.09</v>
      </c>
    </row>
    <row r="594" spans="1:5" ht="13.5">
      <c r="A594" s="1" t="s">
        <v>48</v>
      </c>
      <c r="B594" s="1">
        <v>2.64</v>
      </c>
      <c r="C594" s="1">
        <v>2.66</v>
      </c>
      <c r="D594" s="1">
        <v>0.31</v>
      </c>
      <c r="E594" s="1">
        <v>0.13</v>
      </c>
    </row>
    <row r="595" ht="13.5">
      <c r="A595" s="1" t="s">
        <v>49</v>
      </c>
    </row>
    <row r="596" ht="13.5">
      <c r="A596" s="1" t="s">
        <v>50</v>
      </c>
    </row>
    <row r="597" ht="13.5">
      <c r="A597" s="1" t="s">
        <v>51</v>
      </c>
    </row>
    <row r="598" ht="13.5">
      <c r="A598" s="1" t="s">
        <v>52</v>
      </c>
    </row>
    <row r="599" ht="13.5">
      <c r="A599" s="1" t="s">
        <v>53</v>
      </c>
    </row>
    <row r="600" ht="13.5">
      <c r="A600" s="1" t="s">
        <v>54</v>
      </c>
    </row>
    <row r="602" spans="1:9" ht="13.5">
      <c r="A602" s="1" t="s">
        <v>55</v>
      </c>
      <c r="B602" s="1">
        <f aca="true" t="shared" si="5" ref="B602:I602">SUM(B547:B600)</f>
        <v>1233</v>
      </c>
      <c r="C602" s="1">
        <f t="shared" si="5"/>
        <v>964.4799999999999</v>
      </c>
      <c r="D602" s="1">
        <f t="shared" si="5"/>
        <v>256.99</v>
      </c>
      <c r="E602" s="1">
        <f t="shared" si="5"/>
        <v>86.41</v>
      </c>
      <c r="F602" s="1">
        <f t="shared" si="5"/>
        <v>100.20000000000003</v>
      </c>
      <c r="G602" s="1">
        <f t="shared" si="5"/>
        <v>57.28000000000001</v>
      </c>
      <c r="H602" s="1">
        <f t="shared" si="5"/>
        <v>24.22</v>
      </c>
      <c r="I602" s="1">
        <f t="shared" si="5"/>
        <v>16.970000000000002</v>
      </c>
    </row>
    <row r="607" ht="13.5">
      <c r="B607" s="1" t="s">
        <v>109</v>
      </c>
    </row>
    <row r="609" spans="1:9" ht="13.5">
      <c r="A609" s="1" t="s">
        <v>1</v>
      </c>
      <c r="B609" s="1" t="s">
        <v>57</v>
      </c>
      <c r="C609" s="1" t="s">
        <v>88</v>
      </c>
      <c r="D609" s="1" t="s">
        <v>104</v>
      </c>
      <c r="E609" s="1" t="s">
        <v>90</v>
      </c>
      <c r="F609" s="1" t="s">
        <v>91</v>
      </c>
      <c r="G609" s="1" t="s">
        <v>92</v>
      </c>
      <c r="H609" s="1" t="s">
        <v>93</v>
      </c>
      <c r="I609" s="1" t="s">
        <v>94</v>
      </c>
    </row>
    <row r="611" ht="13.5">
      <c r="A611" s="1" t="s">
        <v>3</v>
      </c>
    </row>
    <row r="612" ht="13.5">
      <c r="A612" s="1" t="s">
        <v>4</v>
      </c>
    </row>
    <row r="613" ht="13.5">
      <c r="A613" s="1" t="s">
        <v>5</v>
      </c>
    </row>
    <row r="614" ht="13.5">
      <c r="A614" s="1" t="s">
        <v>6</v>
      </c>
    </row>
    <row r="615" spans="1:9" ht="13.5">
      <c r="A615" s="1" t="s">
        <v>7</v>
      </c>
      <c r="B615" s="1">
        <v>5.15</v>
      </c>
      <c r="C615" s="1">
        <v>4.18</v>
      </c>
      <c r="D615" s="1">
        <v>2.92</v>
      </c>
      <c r="E615" s="1">
        <v>1.66</v>
      </c>
      <c r="F615" s="1">
        <v>0.95</v>
      </c>
      <c r="G615" s="1">
        <v>1.28</v>
      </c>
      <c r="H615" s="1">
        <v>1.11</v>
      </c>
      <c r="I615" s="1">
        <v>0.58</v>
      </c>
    </row>
    <row r="616" spans="1:5" ht="13.5">
      <c r="A616" s="1" t="s">
        <v>8</v>
      </c>
      <c r="B616" s="1">
        <v>0.88</v>
      </c>
      <c r="C616" s="1">
        <v>0.33</v>
      </c>
      <c r="D616" s="1">
        <v>0.32</v>
      </c>
      <c r="E616" s="1">
        <v>0.24</v>
      </c>
    </row>
    <row r="617" spans="1:5" ht="13.5">
      <c r="A617" s="1" t="s">
        <v>9</v>
      </c>
      <c r="B617" s="1">
        <v>0.38</v>
      </c>
      <c r="C617" s="1">
        <v>0.04</v>
      </c>
      <c r="D617" s="1">
        <v>0.09</v>
      </c>
      <c r="E617" s="1">
        <v>0.07</v>
      </c>
    </row>
    <row r="618" spans="1:9" ht="13.5">
      <c r="A618" s="1" t="s">
        <v>10</v>
      </c>
      <c r="B618" s="1">
        <v>1.44</v>
      </c>
      <c r="C618" s="1">
        <v>1.02</v>
      </c>
      <c r="D618" s="1">
        <v>0.46</v>
      </c>
      <c r="E618" s="1">
        <v>0.38</v>
      </c>
      <c r="F618" s="1">
        <v>0.23</v>
      </c>
      <c r="G618" s="1">
        <v>0.2</v>
      </c>
      <c r="H618" s="1">
        <v>0.12</v>
      </c>
      <c r="I618" s="1">
        <v>0.13</v>
      </c>
    </row>
    <row r="619" ht="13.5">
      <c r="A619" s="1" t="s">
        <v>11</v>
      </c>
    </row>
    <row r="620" ht="13.5">
      <c r="A620" s="1" t="s">
        <v>12</v>
      </c>
    </row>
    <row r="621" spans="1:9" ht="13.5">
      <c r="A621" s="1" t="s">
        <v>12</v>
      </c>
      <c r="B621" s="1">
        <v>5.36</v>
      </c>
      <c r="C621" s="1">
        <v>2.6</v>
      </c>
      <c r="D621" s="1">
        <v>2.07</v>
      </c>
      <c r="E621" s="1">
        <v>3.09</v>
      </c>
      <c r="F621" s="1">
        <v>0.07</v>
      </c>
      <c r="G621" s="1">
        <v>0.17</v>
      </c>
      <c r="H621" s="1">
        <v>0.1</v>
      </c>
      <c r="I621" s="1">
        <v>0.09</v>
      </c>
    </row>
    <row r="622" spans="1:9" ht="13.5">
      <c r="A622" s="1" t="s">
        <v>13</v>
      </c>
      <c r="B622" s="1">
        <v>262.19</v>
      </c>
      <c r="C622" s="1">
        <v>237.3</v>
      </c>
      <c r="D622" s="1">
        <v>109.06</v>
      </c>
      <c r="E622" s="1">
        <v>47.27</v>
      </c>
      <c r="F622" s="1">
        <v>19.17</v>
      </c>
      <c r="G622" s="1">
        <v>13.06</v>
      </c>
      <c r="H622" s="1">
        <v>10.4</v>
      </c>
      <c r="I622" s="1">
        <v>4.46</v>
      </c>
    </row>
    <row r="623" spans="1:9" ht="13.5">
      <c r="A623" s="1" t="s">
        <v>14</v>
      </c>
      <c r="B623" s="1">
        <v>7.11</v>
      </c>
      <c r="C623" s="1">
        <v>5.55</v>
      </c>
      <c r="D623" s="1">
        <v>2.89</v>
      </c>
      <c r="E623" s="1">
        <v>1.95</v>
      </c>
      <c r="F623" s="1">
        <v>1.35</v>
      </c>
      <c r="G623" s="1">
        <v>0.67</v>
      </c>
      <c r="H623" s="1">
        <v>0.45</v>
      </c>
      <c r="I623" s="1">
        <v>0.34</v>
      </c>
    </row>
    <row r="624" spans="1:9" ht="13.5">
      <c r="A624" s="1" t="s">
        <v>15</v>
      </c>
      <c r="B624" s="1">
        <v>7.26</v>
      </c>
      <c r="C624" s="1">
        <v>4.86</v>
      </c>
      <c r="D624" s="1">
        <v>1.77</v>
      </c>
      <c r="E624" s="1">
        <v>0.66</v>
      </c>
      <c r="F624" s="1">
        <v>0.69</v>
      </c>
      <c r="G624" s="1">
        <v>0.58</v>
      </c>
      <c r="H624" s="1">
        <v>0.58</v>
      </c>
      <c r="I624" s="1">
        <v>0.31</v>
      </c>
    </row>
    <row r="625" spans="1:9" ht="13.5">
      <c r="A625" s="1" t="s">
        <v>16</v>
      </c>
      <c r="B625" s="1">
        <v>15.77</v>
      </c>
      <c r="C625" s="1">
        <v>14.09</v>
      </c>
      <c r="D625" s="1">
        <v>5.23</v>
      </c>
      <c r="E625" s="1">
        <v>3.19</v>
      </c>
      <c r="F625" s="1">
        <v>1.84</v>
      </c>
      <c r="G625" s="1">
        <v>1.15</v>
      </c>
      <c r="H625" s="1">
        <v>0.82</v>
      </c>
      <c r="I625" s="1">
        <v>0.61</v>
      </c>
    </row>
    <row r="626" spans="1:9" ht="13.5">
      <c r="A626" s="1" t="s">
        <v>17</v>
      </c>
      <c r="B626" s="1">
        <v>2.12</v>
      </c>
      <c r="C626" s="1">
        <v>2.84</v>
      </c>
      <c r="D626" s="1">
        <v>3.79</v>
      </c>
      <c r="E626" s="1">
        <v>0.86</v>
      </c>
      <c r="F626" s="1">
        <v>0.47</v>
      </c>
      <c r="G626" s="1">
        <v>0.21</v>
      </c>
      <c r="H626" s="1">
        <v>0.18</v>
      </c>
      <c r="I626" s="1">
        <v>0.07</v>
      </c>
    </row>
    <row r="627" spans="1:9" ht="13.5">
      <c r="A627" s="1" t="s">
        <v>18</v>
      </c>
      <c r="B627" s="1">
        <v>2.47</v>
      </c>
      <c r="C627" s="1">
        <v>2.19</v>
      </c>
      <c r="D627" s="1">
        <v>2.1</v>
      </c>
      <c r="E627" s="1">
        <v>1.38</v>
      </c>
      <c r="F627" s="1">
        <v>0.6</v>
      </c>
      <c r="G627" s="1">
        <v>0.35</v>
      </c>
      <c r="H627" s="1">
        <v>0.24</v>
      </c>
      <c r="I627" s="1">
        <v>0.19</v>
      </c>
    </row>
    <row r="628" ht="13.5">
      <c r="A628" s="1" t="s">
        <v>19</v>
      </c>
    </row>
    <row r="629" spans="1:9" ht="13.5">
      <c r="A629" s="1" t="s">
        <v>20</v>
      </c>
      <c r="B629" s="1">
        <v>5.61</v>
      </c>
      <c r="C629" s="1">
        <v>3.9</v>
      </c>
      <c r="D629" s="1">
        <v>3.61</v>
      </c>
      <c r="E629" s="1">
        <v>5.07</v>
      </c>
      <c r="F629" s="1">
        <v>0.75</v>
      </c>
      <c r="G629" s="1">
        <v>0.63</v>
      </c>
      <c r="H629" s="1">
        <v>0.46</v>
      </c>
      <c r="I629" s="1">
        <v>0.33</v>
      </c>
    </row>
    <row r="630" spans="1:9" ht="13.5">
      <c r="A630" s="1" t="s">
        <v>20</v>
      </c>
      <c r="B630" s="1">
        <v>95.01</v>
      </c>
      <c r="C630" s="1">
        <v>71.51</v>
      </c>
      <c r="D630" s="1">
        <v>47.66</v>
      </c>
      <c r="E630" s="1">
        <v>29.41</v>
      </c>
      <c r="F630" s="1">
        <v>6.28</v>
      </c>
      <c r="G630" s="1">
        <v>5.25</v>
      </c>
      <c r="H630" s="1">
        <v>4.73</v>
      </c>
      <c r="I630" s="1">
        <v>1.79</v>
      </c>
    </row>
    <row r="631" spans="1:9" ht="13.5">
      <c r="A631" s="1" t="s">
        <v>20</v>
      </c>
      <c r="B631" s="1">
        <v>5.52</v>
      </c>
      <c r="C631" s="1">
        <v>4.73</v>
      </c>
      <c r="D631" s="1">
        <v>2.28</v>
      </c>
      <c r="E631" s="1">
        <v>1.58</v>
      </c>
      <c r="F631" s="1">
        <v>1.39</v>
      </c>
      <c r="G631" s="1">
        <v>0.73</v>
      </c>
      <c r="H631" s="1">
        <v>0.47</v>
      </c>
      <c r="I631" s="1">
        <v>0.29</v>
      </c>
    </row>
    <row r="632" spans="1:9" ht="13.5">
      <c r="A632" s="1" t="s">
        <v>21</v>
      </c>
      <c r="B632" s="1">
        <v>446.64</v>
      </c>
      <c r="C632" s="1">
        <v>407.05</v>
      </c>
      <c r="D632" s="1">
        <v>157.22</v>
      </c>
      <c r="E632" s="1">
        <v>58.36</v>
      </c>
      <c r="F632" s="1">
        <v>49.49</v>
      </c>
      <c r="G632" s="1">
        <v>27.17</v>
      </c>
      <c r="H632" s="1">
        <v>19.41</v>
      </c>
      <c r="I632" s="1">
        <v>8.12</v>
      </c>
    </row>
    <row r="633" ht="13.5">
      <c r="A633" s="1" t="s">
        <v>22</v>
      </c>
    </row>
    <row r="634" spans="1:9" ht="13.5">
      <c r="A634" s="1" t="s">
        <v>23</v>
      </c>
      <c r="B634" s="1">
        <v>6.41</v>
      </c>
      <c r="C634" s="1">
        <v>6.01</v>
      </c>
      <c r="D634" s="1">
        <v>2.62</v>
      </c>
      <c r="E634" s="1">
        <v>2.51</v>
      </c>
      <c r="F634" s="1">
        <v>2.36</v>
      </c>
      <c r="G634" s="1">
        <v>0.94</v>
      </c>
      <c r="H634" s="1">
        <v>0.81</v>
      </c>
      <c r="I634" s="1">
        <v>0.65</v>
      </c>
    </row>
    <row r="635" spans="1:9" ht="13.5">
      <c r="A635" s="1" t="s">
        <v>24</v>
      </c>
      <c r="B635" s="1">
        <v>5.9</v>
      </c>
      <c r="C635" s="1">
        <v>7.03</v>
      </c>
      <c r="D635" s="1">
        <v>2.86</v>
      </c>
      <c r="E635" s="1">
        <v>1.48</v>
      </c>
      <c r="F635" s="1">
        <v>1.13</v>
      </c>
      <c r="G635" s="1">
        <v>0.42</v>
      </c>
      <c r="H635" s="1">
        <v>0.35</v>
      </c>
      <c r="I635" s="1">
        <v>0.19</v>
      </c>
    </row>
    <row r="636" ht="13.5">
      <c r="A636" s="1" t="s">
        <v>25</v>
      </c>
    </row>
    <row r="637" ht="13.5">
      <c r="A637" s="1" t="s">
        <v>26</v>
      </c>
    </row>
    <row r="638" spans="1:6" ht="13.5">
      <c r="A638" s="1" t="s">
        <v>27</v>
      </c>
      <c r="B638" s="1">
        <v>0.55</v>
      </c>
      <c r="C638" s="1">
        <v>0.74</v>
      </c>
      <c r="D638" s="1">
        <v>0.28</v>
      </c>
      <c r="E638" s="1">
        <v>0.13</v>
      </c>
      <c r="F638" s="1">
        <v>0.17</v>
      </c>
    </row>
    <row r="639" ht="13.5">
      <c r="A639" s="1" t="s">
        <v>28</v>
      </c>
    </row>
    <row r="640" ht="13.5">
      <c r="A640" s="1" t="s">
        <v>29</v>
      </c>
    </row>
    <row r="641" spans="1:8" ht="13.5">
      <c r="A641" s="1" t="s">
        <v>30</v>
      </c>
      <c r="B641" s="1">
        <v>4.62</v>
      </c>
      <c r="C641" s="1">
        <v>12.5</v>
      </c>
      <c r="D641" s="1">
        <v>8.08</v>
      </c>
      <c r="E641" s="1">
        <v>6.22</v>
      </c>
      <c r="F641" s="1">
        <v>0.33</v>
      </c>
      <c r="G641" s="1">
        <v>0.19</v>
      </c>
      <c r="H641" s="1">
        <v>0.17</v>
      </c>
    </row>
    <row r="642" spans="1:9" ht="13.5">
      <c r="A642" s="1" t="s">
        <v>31</v>
      </c>
      <c r="B642" s="1">
        <v>6.15</v>
      </c>
      <c r="C642" s="1">
        <v>15.47</v>
      </c>
      <c r="D642" s="1">
        <v>17.07</v>
      </c>
      <c r="E642" s="1">
        <v>16.96</v>
      </c>
      <c r="F642" s="1">
        <v>0.53</v>
      </c>
      <c r="G642" s="1">
        <v>0.21</v>
      </c>
      <c r="H642" s="1">
        <v>0.19</v>
      </c>
      <c r="I642" s="1">
        <v>0.07</v>
      </c>
    </row>
    <row r="643" spans="1:9" ht="13.5">
      <c r="A643" s="1" t="s">
        <v>32</v>
      </c>
      <c r="B643" s="1">
        <v>23.92</v>
      </c>
      <c r="C643" s="1">
        <v>32.66</v>
      </c>
      <c r="D643" s="1">
        <v>10.41</v>
      </c>
      <c r="E643" s="1">
        <v>4.22</v>
      </c>
      <c r="F643" s="1">
        <v>0.95</v>
      </c>
      <c r="G643" s="1">
        <v>0.84</v>
      </c>
      <c r="H643" s="1">
        <v>0.69</v>
      </c>
      <c r="I643" s="1">
        <v>0.24</v>
      </c>
    </row>
    <row r="644" ht="13.5">
      <c r="A644" s="1" t="s">
        <v>33</v>
      </c>
    </row>
    <row r="645" spans="1:9" ht="13.5">
      <c r="A645" s="1" t="s">
        <v>34</v>
      </c>
      <c r="B645" s="1">
        <v>96.13</v>
      </c>
      <c r="C645" s="1">
        <v>107.6</v>
      </c>
      <c r="D645" s="1">
        <v>42.19</v>
      </c>
      <c r="E645" s="1">
        <v>15.88</v>
      </c>
      <c r="F645" s="1">
        <v>15.56</v>
      </c>
      <c r="G645" s="1">
        <v>14.28</v>
      </c>
      <c r="H645" s="1">
        <v>12.94</v>
      </c>
      <c r="I645" s="1">
        <v>6.9</v>
      </c>
    </row>
    <row r="646" spans="1:9" ht="13.5">
      <c r="A646" s="1" t="s">
        <v>35</v>
      </c>
      <c r="B646" s="1">
        <v>34.3</v>
      </c>
      <c r="C646" s="1">
        <v>28.31</v>
      </c>
      <c r="D646" s="1">
        <v>11.03</v>
      </c>
      <c r="E646" s="1">
        <v>5.53</v>
      </c>
      <c r="F646" s="1">
        <v>4.74</v>
      </c>
      <c r="G646" s="1">
        <v>3.34</v>
      </c>
      <c r="H646" s="1">
        <v>3.66</v>
      </c>
      <c r="I646" s="1">
        <v>1.95</v>
      </c>
    </row>
    <row r="647" spans="1:9" ht="13.5">
      <c r="A647" s="1" t="s">
        <v>36</v>
      </c>
      <c r="B647" s="1">
        <v>35.89</v>
      </c>
      <c r="C647" s="1">
        <v>42.26</v>
      </c>
      <c r="D647" s="1">
        <v>13.46</v>
      </c>
      <c r="E647" s="1">
        <v>5.46</v>
      </c>
      <c r="F647" s="1">
        <v>4.78</v>
      </c>
      <c r="G647" s="1">
        <v>2.18</v>
      </c>
      <c r="H647" s="1">
        <v>2.8</v>
      </c>
      <c r="I647" s="1">
        <v>0.9</v>
      </c>
    </row>
    <row r="648" spans="1:8" ht="13.5">
      <c r="A648" s="1" t="s">
        <v>37</v>
      </c>
      <c r="B648" s="1">
        <v>2.09</v>
      </c>
      <c r="C648" s="1">
        <v>5.57</v>
      </c>
      <c r="D648" s="1">
        <v>2.52</v>
      </c>
      <c r="E648" s="1">
        <v>0.97</v>
      </c>
      <c r="F648" s="1">
        <v>0.29</v>
      </c>
      <c r="G648" s="1">
        <v>0.16</v>
      </c>
      <c r="H648" s="1">
        <v>0.1</v>
      </c>
    </row>
    <row r="649" spans="1:9" ht="13.5">
      <c r="A649" s="1" t="s">
        <v>38</v>
      </c>
      <c r="B649" s="1">
        <v>5.46</v>
      </c>
      <c r="C649" s="1">
        <v>25.03</v>
      </c>
      <c r="D649" s="1">
        <v>12.67</v>
      </c>
      <c r="E649" s="1">
        <v>3.3</v>
      </c>
      <c r="F649" s="1">
        <v>1.06</v>
      </c>
      <c r="G649" s="1">
        <v>0.66</v>
      </c>
      <c r="H649" s="1">
        <v>0.28</v>
      </c>
      <c r="I649" s="1">
        <v>0.15</v>
      </c>
    </row>
    <row r="650" ht="13.5">
      <c r="A650" s="1" t="s">
        <v>39</v>
      </c>
    </row>
    <row r="651" spans="1:9" ht="13.5">
      <c r="A651" s="1" t="s">
        <v>40</v>
      </c>
      <c r="B651" s="1">
        <v>2.55</v>
      </c>
      <c r="C651" s="1">
        <v>2.55</v>
      </c>
      <c r="D651" s="1">
        <v>0.98</v>
      </c>
      <c r="E651" s="1">
        <v>0.51</v>
      </c>
      <c r="F651" s="1">
        <v>0.42</v>
      </c>
      <c r="G651" s="1">
        <v>0.4</v>
      </c>
      <c r="H651" s="1">
        <v>0.12</v>
      </c>
      <c r="I651" s="1">
        <v>0.11</v>
      </c>
    </row>
    <row r="652" spans="1:9" ht="13.5">
      <c r="A652" s="1" t="s">
        <v>41</v>
      </c>
      <c r="B652" s="1">
        <v>8.79</v>
      </c>
      <c r="C652" s="1">
        <v>11.02</v>
      </c>
      <c r="D652" s="1">
        <v>3.61</v>
      </c>
      <c r="E652" s="1">
        <v>0.61</v>
      </c>
      <c r="F652" s="1">
        <v>0.73</v>
      </c>
      <c r="G652" s="1">
        <v>0.2</v>
      </c>
      <c r="H652" s="1">
        <v>1.8</v>
      </c>
      <c r="I652" s="1">
        <v>0.07</v>
      </c>
    </row>
    <row r="653" spans="1:6" ht="13.5">
      <c r="A653" s="1" t="s">
        <v>42</v>
      </c>
      <c r="B653" s="1">
        <v>1.37</v>
      </c>
      <c r="C653" s="1">
        <v>1.45</v>
      </c>
      <c r="D653" s="1">
        <v>0.24</v>
      </c>
      <c r="E653" s="1">
        <v>0.08</v>
      </c>
      <c r="F653" s="1">
        <v>0.07</v>
      </c>
    </row>
    <row r="654" spans="1:7" ht="13.5">
      <c r="A654" s="1" t="s">
        <v>43</v>
      </c>
      <c r="B654" s="1">
        <v>2.02</v>
      </c>
      <c r="C654" s="1">
        <v>9.47</v>
      </c>
      <c r="D654" s="1">
        <v>2.57</v>
      </c>
      <c r="E654" s="1">
        <v>0.59</v>
      </c>
      <c r="F654" s="1">
        <v>0.13</v>
      </c>
      <c r="G654" s="1">
        <v>0.05</v>
      </c>
    </row>
    <row r="655" spans="1:9" ht="13.5">
      <c r="A655" s="1" t="s">
        <v>44</v>
      </c>
      <c r="B655" s="1">
        <v>13.58</v>
      </c>
      <c r="C655" s="1">
        <v>104.11</v>
      </c>
      <c r="D655" s="1">
        <v>31.44</v>
      </c>
      <c r="E655" s="1">
        <v>6.73</v>
      </c>
      <c r="F655" s="1">
        <v>1.9</v>
      </c>
      <c r="G655" s="1">
        <v>1</v>
      </c>
      <c r="H655" s="1">
        <v>0.43</v>
      </c>
      <c r="I655" s="1">
        <v>0.11</v>
      </c>
    </row>
    <row r="656" spans="1:9" ht="13.5">
      <c r="A656" s="1" t="s">
        <v>45</v>
      </c>
      <c r="B656" s="1">
        <v>3.15</v>
      </c>
      <c r="C656" s="1">
        <v>5.36</v>
      </c>
      <c r="D656" s="1">
        <v>2.02</v>
      </c>
      <c r="E656" s="1">
        <v>0.91</v>
      </c>
      <c r="F656" s="1">
        <v>0.92</v>
      </c>
      <c r="G656" s="1">
        <v>1.89</v>
      </c>
      <c r="H656" s="1">
        <v>0.77</v>
      </c>
      <c r="I656" s="1">
        <v>0.37</v>
      </c>
    </row>
    <row r="657" spans="1:8" ht="13.5">
      <c r="A657" s="1" t="s">
        <v>46</v>
      </c>
      <c r="B657" s="1">
        <v>3.17</v>
      </c>
      <c r="C657" s="1">
        <v>4.3</v>
      </c>
      <c r="D657" s="1">
        <v>0.92</v>
      </c>
      <c r="E657" s="1">
        <v>0.33</v>
      </c>
      <c r="F657" s="1">
        <v>0.4</v>
      </c>
      <c r="G657" s="1">
        <v>0.15</v>
      </c>
      <c r="H657" s="1">
        <v>0.11</v>
      </c>
    </row>
    <row r="658" spans="1:6" ht="13.5">
      <c r="A658" s="1" t="s">
        <v>47</v>
      </c>
      <c r="B658" s="1">
        <v>0.34</v>
      </c>
      <c r="C658" s="1">
        <v>1.18</v>
      </c>
      <c r="D658" s="1">
        <v>0.28</v>
      </c>
      <c r="E658" s="1">
        <v>0.05</v>
      </c>
      <c r="F658" s="1">
        <v>0.07</v>
      </c>
    </row>
    <row r="659" spans="1:6" ht="13.5">
      <c r="A659" s="1" t="s">
        <v>48</v>
      </c>
      <c r="B659" s="1">
        <v>1.29</v>
      </c>
      <c r="C659" s="1">
        <v>0.7</v>
      </c>
      <c r="D659" s="1">
        <v>0.14</v>
      </c>
      <c r="E659" s="1">
        <v>0.17</v>
      </c>
      <c r="F659" s="1">
        <v>0.18</v>
      </c>
    </row>
    <row r="660" spans="1:5" ht="13.5">
      <c r="A660" s="1" t="s">
        <v>49</v>
      </c>
      <c r="B660" s="1">
        <v>0.37</v>
      </c>
      <c r="C660" s="1">
        <v>0.07</v>
      </c>
      <c r="E660" s="1">
        <v>0.12</v>
      </c>
    </row>
    <row r="661" ht="13.5">
      <c r="A661" s="1" t="s">
        <v>50</v>
      </c>
    </row>
    <row r="662" ht="13.5">
      <c r="A662" s="1" t="s">
        <v>51</v>
      </c>
    </row>
    <row r="663" ht="13.5">
      <c r="A663" s="1" t="s">
        <v>52</v>
      </c>
    </row>
    <row r="664" ht="13.5">
      <c r="A664" s="1" t="s">
        <v>53</v>
      </c>
    </row>
    <row r="665" ht="13.5">
      <c r="A665" s="1" t="s">
        <v>54</v>
      </c>
    </row>
    <row r="667" spans="1:9" ht="13.5">
      <c r="A667" s="1" t="s">
        <v>55</v>
      </c>
      <c r="B667" s="1">
        <f aca="true" t="shared" si="6" ref="B667:I667">SUM(B612:B665)</f>
        <v>1120.9599999999996</v>
      </c>
      <c r="C667" s="1">
        <f t="shared" si="6"/>
        <v>1185.58</v>
      </c>
      <c r="D667" s="1">
        <f t="shared" si="6"/>
        <v>506.85999999999996</v>
      </c>
      <c r="E667" s="1">
        <f t="shared" si="6"/>
        <v>227.93</v>
      </c>
      <c r="F667" s="1">
        <f t="shared" si="6"/>
        <v>120.00000000000001</v>
      </c>
      <c r="G667" s="1">
        <f t="shared" si="6"/>
        <v>78.36000000000001</v>
      </c>
      <c r="H667" s="1">
        <f t="shared" si="6"/>
        <v>64.28999999999999</v>
      </c>
      <c r="I667" s="1">
        <f t="shared" si="6"/>
        <v>29.019999999999996</v>
      </c>
    </row>
    <row r="716" ht="13.5">
      <c r="J716" s="3"/>
    </row>
    <row r="722" spans="1:11" ht="13.5">
      <c r="A722" s="1" t="s">
        <v>110</v>
      </c>
      <c r="K722" s="1" t="s">
        <v>110</v>
      </c>
    </row>
    <row r="724" ht="13.5">
      <c r="A724" s="2" t="s">
        <v>189</v>
      </c>
    </row>
    <row r="725" ht="13.5">
      <c r="A725" s="2"/>
    </row>
    <row r="726" ht="13.5">
      <c r="B726" s="5" t="s">
        <v>184</v>
      </c>
    </row>
    <row r="727" ht="13.5">
      <c r="B727" s="5"/>
    </row>
    <row r="728" spans="2:12" ht="13.5">
      <c r="B728" s="1" t="s">
        <v>0</v>
      </c>
      <c r="L728" s="1" t="s">
        <v>151</v>
      </c>
    </row>
    <row r="730" spans="1:12" ht="13.5">
      <c r="A730" s="1" t="s">
        <v>1</v>
      </c>
      <c r="B730" s="1" t="s">
        <v>2</v>
      </c>
      <c r="K730" s="1" t="s">
        <v>1</v>
      </c>
      <c r="L730" s="1" t="s">
        <v>2</v>
      </c>
    </row>
    <row r="732" spans="1:11" ht="13.5">
      <c r="A732" s="1" t="s">
        <v>3</v>
      </c>
      <c r="K732" s="1" t="s">
        <v>3</v>
      </c>
    </row>
    <row r="733" spans="1:12" ht="13.5">
      <c r="A733" s="1" t="s">
        <v>13</v>
      </c>
      <c r="B733" s="1">
        <v>383.08</v>
      </c>
      <c r="K733" s="1" t="s">
        <v>13</v>
      </c>
      <c r="L733" s="3">
        <f aca="true" t="shared" si="7" ref="L733:L749">(B733/1505.5)*100</f>
        <v>25.445366987711722</v>
      </c>
    </row>
    <row r="734" spans="1:12" ht="13.5">
      <c r="A734" s="1" t="s">
        <v>14</v>
      </c>
      <c r="B734" s="1">
        <v>13.25</v>
      </c>
      <c r="K734" s="1" t="s">
        <v>14</v>
      </c>
      <c r="L734" s="3">
        <f t="shared" si="7"/>
        <v>0.8801062769843906</v>
      </c>
    </row>
    <row r="735" spans="1:12" ht="13.5">
      <c r="A735" s="1" t="s">
        <v>15</v>
      </c>
      <c r="B735" s="1">
        <v>11.65</v>
      </c>
      <c r="K735" s="1" t="s">
        <v>15</v>
      </c>
      <c r="L735" s="3">
        <f t="shared" si="7"/>
        <v>0.7738292925938227</v>
      </c>
    </row>
    <row r="736" spans="1:12" ht="13.5">
      <c r="A736" s="1" t="s">
        <v>16</v>
      </c>
      <c r="B736" s="1">
        <v>29.11</v>
      </c>
      <c r="K736" s="1" t="s">
        <v>16</v>
      </c>
      <c r="L736" s="3">
        <f t="shared" si="7"/>
        <v>1.933576884755895</v>
      </c>
    </row>
    <row r="737" spans="1:12" ht="13.5">
      <c r="A737" s="1" t="s">
        <v>20</v>
      </c>
      <c r="B737" s="1">
        <v>202.1</v>
      </c>
      <c r="K737" s="1" t="s">
        <v>20</v>
      </c>
      <c r="L737" s="3">
        <f t="shared" si="7"/>
        <v>13.42411159083361</v>
      </c>
    </row>
    <row r="738" spans="1:12" ht="13.5">
      <c r="A738" s="1" t="s">
        <v>21</v>
      </c>
      <c r="B738" s="1">
        <v>448.81</v>
      </c>
      <c r="K738" s="1" t="s">
        <v>21</v>
      </c>
      <c r="L738" s="3">
        <f t="shared" si="7"/>
        <v>29.81135835270674</v>
      </c>
    </row>
    <row r="739" spans="1:12" ht="13.5">
      <c r="A739" s="1" t="s">
        <v>27</v>
      </c>
      <c r="B739" s="1">
        <v>2.38</v>
      </c>
      <c r="K739" s="1" t="s">
        <v>27</v>
      </c>
      <c r="L739" s="3">
        <f t="shared" si="7"/>
        <v>0.15808701428096977</v>
      </c>
    </row>
    <row r="740" spans="1:12" ht="13.5">
      <c r="A740" s="1" t="s">
        <v>34</v>
      </c>
      <c r="B740" s="1">
        <v>172.51</v>
      </c>
      <c r="K740" s="1" t="s">
        <v>34</v>
      </c>
      <c r="L740" s="3">
        <f t="shared" si="7"/>
        <v>11.458651610760544</v>
      </c>
    </row>
    <row r="741" spans="1:12" ht="13.5">
      <c r="A741" s="1" t="s">
        <v>35</v>
      </c>
      <c r="B741" s="1">
        <v>31.41</v>
      </c>
      <c r="K741" s="1" t="s">
        <v>35</v>
      </c>
      <c r="L741" s="3">
        <f t="shared" si="7"/>
        <v>2.0863500498173364</v>
      </c>
    </row>
    <row r="742" spans="1:12" ht="13.5">
      <c r="A742" s="1" t="s">
        <v>36</v>
      </c>
      <c r="B742" s="1">
        <v>37.98</v>
      </c>
      <c r="K742" s="1" t="s">
        <v>36</v>
      </c>
      <c r="L742" s="3">
        <f t="shared" si="7"/>
        <v>2.522749916971106</v>
      </c>
    </row>
    <row r="743" spans="1:12" ht="13.5">
      <c r="A743" s="1" t="s">
        <v>37</v>
      </c>
      <c r="B743" s="1">
        <v>6.2</v>
      </c>
      <c r="K743" s="1" t="s">
        <v>37</v>
      </c>
      <c r="L743" s="3">
        <f t="shared" si="7"/>
        <v>0.41182331451345067</v>
      </c>
    </row>
    <row r="744" spans="1:12" ht="13.5">
      <c r="A744" s="1" t="s">
        <v>38</v>
      </c>
      <c r="B744" s="1">
        <v>45.89</v>
      </c>
      <c r="K744" s="1" t="s">
        <v>38</v>
      </c>
      <c r="L744" s="3">
        <f t="shared" si="7"/>
        <v>3.0481567585519764</v>
      </c>
    </row>
    <row r="745" spans="1:12" ht="13.5">
      <c r="A745" s="1" t="s">
        <v>40</v>
      </c>
      <c r="B745" s="1">
        <v>2.93</v>
      </c>
      <c r="K745" s="1" t="s">
        <v>40</v>
      </c>
      <c r="L745" s="3">
        <f t="shared" si="7"/>
        <v>0.1946197276652275</v>
      </c>
    </row>
    <row r="746" spans="1:12" ht="13.5">
      <c r="A746" s="1" t="s">
        <v>41</v>
      </c>
      <c r="B746" s="1">
        <v>17.38</v>
      </c>
      <c r="K746" s="1" t="s">
        <v>41</v>
      </c>
      <c r="L746" s="3">
        <f t="shared" si="7"/>
        <v>1.154433742942544</v>
      </c>
    </row>
    <row r="747" spans="1:12" ht="13.5">
      <c r="A747" s="1" t="s">
        <v>44</v>
      </c>
      <c r="B747" s="1">
        <v>86.73</v>
      </c>
      <c r="K747" s="1" t="s">
        <v>44</v>
      </c>
      <c r="L747" s="3">
        <f t="shared" si="7"/>
        <v>5.760876785121223</v>
      </c>
    </row>
    <row r="748" spans="1:12" ht="13.5">
      <c r="A748" s="1" t="s">
        <v>45</v>
      </c>
      <c r="B748" s="1">
        <v>8.26</v>
      </c>
      <c r="K748" s="1" t="s">
        <v>45</v>
      </c>
      <c r="L748" s="3">
        <f t="shared" si="7"/>
        <v>0.5486549319163069</v>
      </c>
    </row>
    <row r="749" spans="1:12" ht="13.5">
      <c r="A749" s="1" t="s">
        <v>46</v>
      </c>
      <c r="B749" s="1">
        <v>4.83</v>
      </c>
      <c r="K749" s="1" t="s">
        <v>46</v>
      </c>
      <c r="L749" s="3">
        <f t="shared" si="7"/>
        <v>0.3208236466290269</v>
      </c>
    </row>
    <row r="750" ht="13.5">
      <c r="L750" s="3"/>
    </row>
    <row r="751" spans="1:12" ht="13.5">
      <c r="A751" s="1" t="s">
        <v>55</v>
      </c>
      <c r="B751" s="1">
        <f>SUM(B733:BC749)</f>
        <v>1604.4335768847563</v>
      </c>
      <c r="K751" s="1" t="s">
        <v>55</v>
      </c>
      <c r="L751" s="3">
        <f>SUM(L733:BL749)</f>
        <v>99.93357688475591</v>
      </c>
    </row>
    <row r="753" spans="1:11" ht="13.5">
      <c r="A753" s="1" t="s">
        <v>110</v>
      </c>
      <c r="K753" s="1" t="s">
        <v>110</v>
      </c>
    </row>
    <row r="755" spans="2:12" ht="13.5">
      <c r="B755" s="1" t="s">
        <v>56</v>
      </c>
      <c r="L755" s="1" t="s">
        <v>152</v>
      </c>
    </row>
    <row r="757" spans="1:19" ht="13.5">
      <c r="A757" s="1" t="s">
        <v>1</v>
      </c>
      <c r="B757" s="1" t="s">
        <v>57</v>
      </c>
      <c r="C757" s="1" t="s">
        <v>58</v>
      </c>
      <c r="D757" s="1" t="s">
        <v>59</v>
      </c>
      <c r="E757" s="1" t="s">
        <v>60</v>
      </c>
      <c r="F757" s="1" t="s">
        <v>61</v>
      </c>
      <c r="G757" s="1" t="s">
        <v>62</v>
      </c>
      <c r="H757" s="1" t="s">
        <v>63</v>
      </c>
      <c r="I757" s="1" t="s">
        <v>64</v>
      </c>
      <c r="K757" s="1" t="s">
        <v>1</v>
      </c>
      <c r="L757" s="1" t="s">
        <v>57</v>
      </c>
      <c r="M757" s="1" t="s">
        <v>58</v>
      </c>
      <c r="N757" s="1" t="s">
        <v>59</v>
      </c>
      <c r="O757" s="1" t="s">
        <v>60</v>
      </c>
      <c r="P757" s="1" t="s">
        <v>61</v>
      </c>
      <c r="Q757" s="1" t="s">
        <v>62</v>
      </c>
      <c r="R757" s="1" t="s">
        <v>63</v>
      </c>
      <c r="S757" s="1" t="s">
        <v>64</v>
      </c>
    </row>
    <row r="759" spans="1:11" ht="13.5">
      <c r="A759" s="1" t="s">
        <v>3</v>
      </c>
      <c r="K759" s="1" t="s">
        <v>3</v>
      </c>
    </row>
    <row r="760" spans="1:19" ht="13.5">
      <c r="A760" s="1" t="s">
        <v>13</v>
      </c>
      <c r="B760" s="1">
        <v>86.23</v>
      </c>
      <c r="C760" s="1">
        <v>232.9</v>
      </c>
      <c r="D760" s="1">
        <v>28.64</v>
      </c>
      <c r="E760" s="1">
        <v>11.28</v>
      </c>
      <c r="F760" s="1">
        <v>5.33</v>
      </c>
      <c r="G760" s="1">
        <v>2.28</v>
      </c>
      <c r="H760" s="1">
        <v>1.51</v>
      </c>
      <c r="I760" s="1">
        <v>1.65</v>
      </c>
      <c r="K760" s="1" t="s">
        <v>13</v>
      </c>
      <c r="L760" s="3">
        <f aca="true" t="shared" si="8" ref="L760:L776">(B760/424.8)*100</f>
        <v>20.298964218455744</v>
      </c>
      <c r="M760" s="3">
        <f aca="true" t="shared" si="9" ref="M760:M776">(C760/880.3)*100</f>
        <v>26.456889696694315</v>
      </c>
      <c r="N760" s="3">
        <f aca="true" t="shared" si="10" ref="N760:N776">(D760/141.4)*100</f>
        <v>20.254596888260252</v>
      </c>
      <c r="O760" s="3">
        <f aca="true" t="shared" si="11" ref="O760:O776">(E760/75.3)*100</f>
        <v>14.9800796812749</v>
      </c>
      <c r="P760" s="3">
        <f aca="true" t="shared" si="12" ref="P760:P776">(F760/42.6)*100</f>
        <v>12.511737089201876</v>
      </c>
      <c r="Q760" s="3">
        <f aca="true" t="shared" si="13" ref="Q760:Q776">(G760/31.8)*100</f>
        <v>7.169811320754717</v>
      </c>
      <c r="R760" s="3">
        <f aca="true" t="shared" si="14" ref="R760:R776">(H760/16.6)*100</f>
        <v>9.096385542168674</v>
      </c>
      <c r="S760" s="3">
        <f aca="true" t="shared" si="15" ref="S760:S776">(I760/16.9)*100</f>
        <v>9.763313609467456</v>
      </c>
    </row>
    <row r="761" spans="1:19" ht="13.5">
      <c r="A761" s="1" t="s">
        <v>14</v>
      </c>
      <c r="B761" s="1">
        <v>2.66</v>
      </c>
      <c r="C761" s="1">
        <v>7.71</v>
      </c>
      <c r="D761" s="1">
        <v>1.21</v>
      </c>
      <c r="E761" s="1">
        <v>0.79</v>
      </c>
      <c r="F761" s="1">
        <v>0.68</v>
      </c>
      <c r="G761" s="1">
        <v>0.37</v>
      </c>
      <c r="H761" s="1">
        <v>0.23</v>
      </c>
      <c r="I761" s="1">
        <v>0.3</v>
      </c>
      <c r="K761" s="1" t="s">
        <v>14</v>
      </c>
      <c r="L761" s="3">
        <f t="shared" si="8"/>
        <v>0.6261770244821092</v>
      </c>
      <c r="M761" s="3">
        <f t="shared" si="9"/>
        <v>0.8758377825741225</v>
      </c>
      <c r="N761" s="3">
        <f t="shared" si="10"/>
        <v>0.8557284299858556</v>
      </c>
      <c r="O761" s="3">
        <f t="shared" si="11"/>
        <v>1.0491367861885792</v>
      </c>
      <c r="P761" s="3">
        <f t="shared" si="12"/>
        <v>1.5962441314553992</v>
      </c>
      <c r="Q761" s="3">
        <f t="shared" si="13"/>
        <v>1.1635220125786163</v>
      </c>
      <c r="R761" s="3">
        <f t="shared" si="14"/>
        <v>1.3855421686746987</v>
      </c>
      <c r="S761" s="3">
        <f t="shared" si="15"/>
        <v>1.7751479289940828</v>
      </c>
    </row>
    <row r="762" spans="1:19" ht="13.5">
      <c r="A762" s="1" t="s">
        <v>15</v>
      </c>
      <c r="B762" s="1">
        <v>1.83</v>
      </c>
      <c r="C762" s="1">
        <v>5.93</v>
      </c>
      <c r="D762" s="1">
        <v>1.07</v>
      </c>
      <c r="E762" s="1">
        <v>0.66</v>
      </c>
      <c r="F762" s="1">
        <v>0.68</v>
      </c>
      <c r="G762" s="1">
        <v>0.99</v>
      </c>
      <c r="H762" s="1">
        <v>0.29</v>
      </c>
      <c r="I762" s="1">
        <v>0.27</v>
      </c>
      <c r="K762" s="1" t="s">
        <v>15</v>
      </c>
      <c r="L762" s="3">
        <f t="shared" si="8"/>
        <v>0.4307909604519774</v>
      </c>
      <c r="M762" s="3">
        <f t="shared" si="9"/>
        <v>0.673633988413041</v>
      </c>
      <c r="N762" s="3">
        <f t="shared" si="10"/>
        <v>0.7567185289957568</v>
      </c>
      <c r="O762" s="3">
        <f t="shared" si="11"/>
        <v>0.8764940239043826</v>
      </c>
      <c r="P762" s="3">
        <f t="shared" si="12"/>
        <v>1.5962441314553992</v>
      </c>
      <c r="Q762" s="3">
        <f t="shared" si="13"/>
        <v>3.1132075471698113</v>
      </c>
      <c r="R762" s="3">
        <f t="shared" si="14"/>
        <v>1.7469879518072287</v>
      </c>
      <c r="S762" s="3">
        <f t="shared" si="15"/>
        <v>1.5976331360946747</v>
      </c>
    </row>
    <row r="763" spans="1:19" ht="13.5">
      <c r="A763" s="1" t="s">
        <v>16</v>
      </c>
      <c r="B763" s="1">
        <v>5.91</v>
      </c>
      <c r="C763" s="1">
        <v>13.5</v>
      </c>
      <c r="D763" s="1">
        <v>2.29</v>
      </c>
      <c r="E763" s="1">
        <v>1.82</v>
      </c>
      <c r="F763" s="1">
        <v>1.21</v>
      </c>
      <c r="G763" s="1">
        <v>1.32</v>
      </c>
      <c r="H763" s="1">
        <v>0.69</v>
      </c>
      <c r="I763" s="1">
        <v>0.55</v>
      </c>
      <c r="K763" s="1" t="s">
        <v>16</v>
      </c>
      <c r="L763" s="3">
        <f t="shared" si="8"/>
        <v>1.3912429378531073</v>
      </c>
      <c r="M763" s="3">
        <f t="shared" si="9"/>
        <v>1.533568101783483</v>
      </c>
      <c r="N763" s="3">
        <f t="shared" si="10"/>
        <v>1.6195190947666194</v>
      </c>
      <c r="O763" s="3">
        <f t="shared" si="11"/>
        <v>2.4169986719787517</v>
      </c>
      <c r="P763" s="3">
        <f t="shared" si="12"/>
        <v>2.84037558685446</v>
      </c>
      <c r="Q763" s="3">
        <f t="shared" si="13"/>
        <v>4.150943396226415</v>
      </c>
      <c r="R763" s="3">
        <f t="shared" si="14"/>
        <v>4.156626506024096</v>
      </c>
      <c r="S763" s="3">
        <f t="shared" si="15"/>
        <v>3.254437869822486</v>
      </c>
    </row>
    <row r="764" spans="1:19" ht="13.5">
      <c r="A764" s="1" t="s">
        <v>20</v>
      </c>
      <c r="B764" s="1">
        <v>43.18</v>
      </c>
      <c r="C764" s="1">
        <v>106.94</v>
      </c>
      <c r="D764" s="1">
        <v>21.95</v>
      </c>
      <c r="E764" s="1">
        <v>6.1</v>
      </c>
      <c r="F764" s="1">
        <v>3.06</v>
      </c>
      <c r="G764" s="1">
        <v>1.53</v>
      </c>
      <c r="H764" s="1">
        <v>1.14</v>
      </c>
      <c r="I764" s="1">
        <v>1.3</v>
      </c>
      <c r="K764" s="1" t="s">
        <v>20</v>
      </c>
      <c r="L764" s="3">
        <f t="shared" si="8"/>
        <v>10.16478342749529</v>
      </c>
      <c r="M764" s="3">
        <f t="shared" si="9"/>
        <v>12.148131318868568</v>
      </c>
      <c r="N764" s="3">
        <f t="shared" si="10"/>
        <v>15.52333804809052</v>
      </c>
      <c r="O764" s="3">
        <f t="shared" si="11"/>
        <v>8.100929614873838</v>
      </c>
      <c r="P764" s="3">
        <f t="shared" si="12"/>
        <v>7.183098591549296</v>
      </c>
      <c r="Q764" s="3">
        <f t="shared" si="13"/>
        <v>4.811320754716982</v>
      </c>
      <c r="R764" s="3">
        <f t="shared" si="14"/>
        <v>6.867469879518071</v>
      </c>
      <c r="S764" s="3">
        <f t="shared" si="15"/>
        <v>7.6923076923076925</v>
      </c>
    </row>
    <row r="765" spans="1:19" ht="13.5">
      <c r="A765" s="1" t="s">
        <v>21</v>
      </c>
      <c r="B765" s="1">
        <v>131.45</v>
      </c>
      <c r="C765" s="1">
        <v>309.76</v>
      </c>
      <c r="D765" s="1">
        <v>42.48</v>
      </c>
      <c r="E765" s="1">
        <v>26.82</v>
      </c>
      <c r="F765" s="1">
        <v>13.82</v>
      </c>
      <c r="G765" s="1">
        <v>5.73</v>
      </c>
      <c r="H765" s="1">
        <v>4.09</v>
      </c>
      <c r="I765" s="1">
        <v>4.5</v>
      </c>
      <c r="K765" s="1" t="s">
        <v>21</v>
      </c>
      <c r="L765" s="3">
        <f t="shared" si="8"/>
        <v>30.943973634651595</v>
      </c>
      <c r="M765" s="3">
        <f t="shared" si="9"/>
        <v>35.18800408951494</v>
      </c>
      <c r="N765" s="3">
        <f t="shared" si="10"/>
        <v>30.04243281471004</v>
      </c>
      <c r="O765" s="3">
        <f t="shared" si="11"/>
        <v>35.61752988047809</v>
      </c>
      <c r="P765" s="3">
        <f t="shared" si="12"/>
        <v>32.44131455399061</v>
      </c>
      <c r="Q765" s="3">
        <f t="shared" si="13"/>
        <v>18.018867924528305</v>
      </c>
      <c r="R765" s="3">
        <f t="shared" si="14"/>
        <v>24.638554216867465</v>
      </c>
      <c r="S765" s="3">
        <f t="shared" si="15"/>
        <v>26.627218934911244</v>
      </c>
    </row>
    <row r="766" spans="1:19" ht="13.5">
      <c r="A766" s="1" t="s">
        <v>27</v>
      </c>
      <c r="B766" s="1">
        <v>0.68</v>
      </c>
      <c r="C766" s="1">
        <v>1.88</v>
      </c>
      <c r="D766" s="1">
        <v>0.09</v>
      </c>
      <c r="F766" s="1">
        <v>0.04</v>
      </c>
      <c r="H766" s="1">
        <v>0.04</v>
      </c>
      <c r="K766" s="1" t="s">
        <v>27</v>
      </c>
      <c r="L766" s="3">
        <f t="shared" si="8"/>
        <v>0.160075329566855</v>
      </c>
      <c r="M766" s="3">
        <f t="shared" si="9"/>
        <v>0.21356355787799614</v>
      </c>
      <c r="N766" s="3">
        <f t="shared" si="10"/>
        <v>0.06364922206506364</v>
      </c>
      <c r="O766" s="3">
        <f t="shared" si="11"/>
        <v>0</v>
      </c>
      <c r="P766" s="3">
        <f t="shared" si="12"/>
        <v>0.09389671361502347</v>
      </c>
      <c r="Q766" s="3">
        <f t="shared" si="13"/>
        <v>0</v>
      </c>
      <c r="R766" s="3">
        <f t="shared" si="14"/>
        <v>0.24096385542168672</v>
      </c>
      <c r="S766" s="3">
        <f t="shared" si="15"/>
        <v>0</v>
      </c>
    </row>
    <row r="767" spans="1:19" ht="13.5">
      <c r="A767" s="1" t="s">
        <v>34</v>
      </c>
      <c r="B767" s="1">
        <v>45.18</v>
      </c>
      <c r="C767" s="1">
        <v>94.11</v>
      </c>
      <c r="D767" s="1">
        <v>19.33</v>
      </c>
      <c r="E767" s="1">
        <v>14.87</v>
      </c>
      <c r="F767" s="1">
        <v>7.73</v>
      </c>
      <c r="G767" s="1">
        <v>4.45</v>
      </c>
      <c r="H767" s="1">
        <v>3.15</v>
      </c>
      <c r="I767" s="1">
        <v>3.36</v>
      </c>
      <c r="K767" s="1" t="s">
        <v>34</v>
      </c>
      <c r="L767" s="3">
        <f t="shared" si="8"/>
        <v>10.635593220338983</v>
      </c>
      <c r="M767" s="3">
        <f t="shared" si="9"/>
        <v>10.690673633988414</v>
      </c>
      <c r="N767" s="3">
        <f t="shared" si="10"/>
        <v>13.67043847241867</v>
      </c>
      <c r="O767" s="3">
        <f t="shared" si="11"/>
        <v>19.747675962815407</v>
      </c>
      <c r="P767" s="3">
        <f t="shared" si="12"/>
        <v>18.145539906103288</v>
      </c>
      <c r="Q767" s="3">
        <f t="shared" si="13"/>
        <v>13.9937106918239</v>
      </c>
      <c r="R767" s="3">
        <f t="shared" si="14"/>
        <v>18.975903614457827</v>
      </c>
      <c r="S767" s="3">
        <f t="shared" si="15"/>
        <v>19.88165680473373</v>
      </c>
    </row>
    <row r="768" spans="1:19" ht="13.5">
      <c r="A768" s="1" t="s">
        <v>35</v>
      </c>
      <c r="B768" s="1">
        <v>13.47</v>
      </c>
      <c r="C768" s="1">
        <v>26.27</v>
      </c>
      <c r="D768" s="1">
        <v>4.54</v>
      </c>
      <c r="E768" s="1">
        <v>2.55</v>
      </c>
      <c r="F768" s="1">
        <v>1.65</v>
      </c>
      <c r="G768" s="1">
        <v>1.14</v>
      </c>
      <c r="H768" s="1">
        <v>0.65</v>
      </c>
      <c r="I768" s="1">
        <v>0.97</v>
      </c>
      <c r="K768" s="1" t="s">
        <v>35</v>
      </c>
      <c r="L768" s="3">
        <f t="shared" si="8"/>
        <v>3.17090395480226</v>
      </c>
      <c r="M768" s="3">
        <f t="shared" si="9"/>
        <v>2.9842099284334886</v>
      </c>
      <c r="N768" s="3">
        <f t="shared" si="10"/>
        <v>3.210749646393211</v>
      </c>
      <c r="O768" s="3">
        <f t="shared" si="11"/>
        <v>3.386454183266932</v>
      </c>
      <c r="P768" s="3">
        <f t="shared" si="12"/>
        <v>3.873239436619718</v>
      </c>
      <c r="Q768" s="3">
        <f t="shared" si="13"/>
        <v>3.5849056603773586</v>
      </c>
      <c r="R768" s="3">
        <f t="shared" si="14"/>
        <v>3.91566265060241</v>
      </c>
      <c r="S768" s="3">
        <f t="shared" si="15"/>
        <v>5.739644970414202</v>
      </c>
    </row>
    <row r="769" spans="1:19" ht="13.5">
      <c r="A769" s="1" t="s">
        <v>36</v>
      </c>
      <c r="B769" s="1">
        <v>14.56</v>
      </c>
      <c r="C769" s="1">
        <v>31.17</v>
      </c>
      <c r="D769" s="1">
        <v>3.62</v>
      </c>
      <c r="E769" s="1">
        <v>2.35</v>
      </c>
      <c r="F769" s="1">
        <v>2.21</v>
      </c>
      <c r="G769" s="1">
        <v>1.53</v>
      </c>
      <c r="H769" s="1">
        <v>0.98</v>
      </c>
      <c r="I769" s="1">
        <v>1.03</v>
      </c>
      <c r="K769" s="1" t="s">
        <v>36</v>
      </c>
      <c r="L769" s="3">
        <f t="shared" si="8"/>
        <v>3.427495291902072</v>
      </c>
      <c r="M769" s="3">
        <f t="shared" si="9"/>
        <v>3.540838350562309</v>
      </c>
      <c r="N769" s="3">
        <f t="shared" si="10"/>
        <v>2.56011315417256</v>
      </c>
      <c r="O769" s="3">
        <f t="shared" si="11"/>
        <v>3.120849933598938</v>
      </c>
      <c r="P769" s="3">
        <f t="shared" si="12"/>
        <v>5.187793427230047</v>
      </c>
      <c r="Q769" s="3">
        <f t="shared" si="13"/>
        <v>4.811320754716982</v>
      </c>
      <c r="R769" s="3">
        <f t="shared" si="14"/>
        <v>5.903614457831325</v>
      </c>
      <c r="S769" s="3">
        <f t="shared" si="15"/>
        <v>6.094674556213018</v>
      </c>
    </row>
    <row r="770" spans="1:19" ht="13.5">
      <c r="A770" s="1" t="s">
        <v>37</v>
      </c>
      <c r="B770" s="1">
        <v>2.67</v>
      </c>
      <c r="C770" s="1">
        <v>2.12</v>
      </c>
      <c r="D770" s="1">
        <v>0.67</v>
      </c>
      <c r="E770" s="1">
        <v>0.27</v>
      </c>
      <c r="F770" s="1">
        <v>0.27</v>
      </c>
      <c r="G770" s="1">
        <v>0.16</v>
      </c>
      <c r="H770" s="1">
        <v>0.11</v>
      </c>
      <c r="I770" s="1">
        <v>0.18</v>
      </c>
      <c r="K770" s="1" t="s">
        <v>37</v>
      </c>
      <c r="L770" s="3">
        <f t="shared" si="8"/>
        <v>0.6285310734463276</v>
      </c>
      <c r="M770" s="3">
        <f t="shared" si="9"/>
        <v>0.2408269907985914</v>
      </c>
      <c r="N770" s="3">
        <f t="shared" si="10"/>
        <v>0.4738330975954739</v>
      </c>
      <c r="O770" s="3">
        <f t="shared" si="11"/>
        <v>0.3585657370517929</v>
      </c>
      <c r="P770" s="3">
        <f t="shared" si="12"/>
        <v>0.6338028169014085</v>
      </c>
      <c r="Q770" s="3">
        <f t="shared" si="13"/>
        <v>0.5031446540880503</v>
      </c>
      <c r="R770" s="3">
        <f t="shared" si="14"/>
        <v>0.6626506024096386</v>
      </c>
      <c r="S770" s="3">
        <f t="shared" si="15"/>
        <v>1.0650887573964496</v>
      </c>
    </row>
    <row r="771" spans="1:19" ht="13.5">
      <c r="A771" s="1" t="s">
        <v>38</v>
      </c>
      <c r="B771" s="1">
        <v>15.52</v>
      </c>
      <c r="C771" s="1">
        <v>7.02</v>
      </c>
      <c r="D771" s="1">
        <v>4.29</v>
      </c>
      <c r="E771" s="1">
        <v>1.98</v>
      </c>
      <c r="F771" s="1">
        <v>1.28</v>
      </c>
      <c r="G771" s="1">
        <v>0.52</v>
      </c>
      <c r="H771" s="1">
        <v>0.36</v>
      </c>
      <c r="I771" s="1">
        <v>0.53</v>
      </c>
      <c r="K771" s="1" t="s">
        <v>38</v>
      </c>
      <c r="L771" s="3">
        <f t="shared" si="8"/>
        <v>3.653483992467043</v>
      </c>
      <c r="M771" s="3">
        <f t="shared" si="9"/>
        <v>0.7974554129274111</v>
      </c>
      <c r="N771" s="3">
        <f t="shared" si="10"/>
        <v>3.033946251768034</v>
      </c>
      <c r="O771" s="3">
        <f t="shared" si="11"/>
        <v>2.6294820717131477</v>
      </c>
      <c r="P771" s="3">
        <f t="shared" si="12"/>
        <v>3.004694835680751</v>
      </c>
      <c r="Q771" s="3">
        <f t="shared" si="13"/>
        <v>1.6352201257861636</v>
      </c>
      <c r="R771" s="3">
        <f t="shared" si="14"/>
        <v>2.16867469879518</v>
      </c>
      <c r="S771" s="3">
        <f t="shared" si="15"/>
        <v>3.1360946745562135</v>
      </c>
    </row>
    <row r="772" spans="1:19" ht="13.5">
      <c r="A772" s="1" t="s">
        <v>40</v>
      </c>
      <c r="B772" s="1">
        <v>4.67</v>
      </c>
      <c r="C772" s="1">
        <v>4.92</v>
      </c>
      <c r="D772" s="1">
        <v>0.59</v>
      </c>
      <c r="E772" s="1">
        <v>0.39</v>
      </c>
      <c r="F772" s="1">
        <v>0.39</v>
      </c>
      <c r="G772" s="1">
        <v>1.43</v>
      </c>
      <c r="H772" s="1">
        <v>0.89</v>
      </c>
      <c r="I772" s="1">
        <v>0.24</v>
      </c>
      <c r="K772" s="1" t="s">
        <v>40</v>
      </c>
      <c r="L772" s="3">
        <f t="shared" si="8"/>
        <v>1.0993408662900188</v>
      </c>
      <c r="M772" s="3">
        <f t="shared" si="9"/>
        <v>0.5589003748722027</v>
      </c>
      <c r="N772" s="3">
        <f t="shared" si="10"/>
        <v>0.41725601131541723</v>
      </c>
      <c r="O772" s="3">
        <f t="shared" si="11"/>
        <v>0.5179282868525896</v>
      </c>
      <c r="P772" s="3">
        <f t="shared" si="12"/>
        <v>0.9154929577464789</v>
      </c>
      <c r="Q772" s="3">
        <f t="shared" si="13"/>
        <v>4.49685534591195</v>
      </c>
      <c r="R772" s="3">
        <f t="shared" si="14"/>
        <v>5.36144578313253</v>
      </c>
      <c r="S772" s="3">
        <f t="shared" si="15"/>
        <v>1.4201183431952664</v>
      </c>
    </row>
    <row r="773" spans="1:19" ht="13.5">
      <c r="A773" s="1" t="s">
        <v>41</v>
      </c>
      <c r="B773" s="1">
        <v>4.53</v>
      </c>
      <c r="C773" s="1">
        <v>17.3</v>
      </c>
      <c r="D773" s="1">
        <v>0.79</v>
      </c>
      <c r="E773" s="1">
        <v>0.39</v>
      </c>
      <c r="F773" s="1">
        <v>0.45</v>
      </c>
      <c r="G773" s="1">
        <v>2.66</v>
      </c>
      <c r="H773" s="1">
        <v>0.3</v>
      </c>
      <c r="I773" s="1">
        <v>0.27</v>
      </c>
      <c r="K773" s="1" t="s">
        <v>41</v>
      </c>
      <c r="L773" s="3">
        <f t="shared" si="8"/>
        <v>1.0663841807909604</v>
      </c>
      <c r="M773" s="3">
        <f t="shared" si="9"/>
        <v>1.9652391230262412</v>
      </c>
      <c r="N773" s="3">
        <f t="shared" si="10"/>
        <v>0.5586987270155587</v>
      </c>
      <c r="O773" s="3">
        <f t="shared" si="11"/>
        <v>0.5179282868525896</v>
      </c>
      <c r="P773" s="3">
        <f t="shared" si="12"/>
        <v>1.056338028169014</v>
      </c>
      <c r="Q773" s="3">
        <f t="shared" si="13"/>
        <v>8.364779874213838</v>
      </c>
      <c r="R773" s="3">
        <f t="shared" si="14"/>
        <v>1.8072289156626504</v>
      </c>
      <c r="S773" s="3">
        <f t="shared" si="15"/>
        <v>1.5976331360946747</v>
      </c>
    </row>
    <row r="774" spans="1:19" ht="13.5">
      <c r="A774" s="1" t="s">
        <v>44</v>
      </c>
      <c r="B774" s="1">
        <v>42.82</v>
      </c>
      <c r="C774" s="1">
        <v>11.93</v>
      </c>
      <c r="D774" s="1">
        <v>7.99</v>
      </c>
      <c r="E774" s="1">
        <v>3.32</v>
      </c>
      <c r="F774" s="1">
        <v>2.33</v>
      </c>
      <c r="G774" s="1">
        <v>3.04</v>
      </c>
      <c r="H774" s="1">
        <v>0.5</v>
      </c>
      <c r="I774" s="1">
        <v>0.83</v>
      </c>
      <c r="K774" s="1" t="s">
        <v>44</v>
      </c>
      <c r="L774" s="3">
        <f t="shared" si="8"/>
        <v>10.080037664783427</v>
      </c>
      <c r="M774" s="3">
        <f t="shared" si="9"/>
        <v>1.3552198114279224</v>
      </c>
      <c r="N774" s="3">
        <f t="shared" si="10"/>
        <v>5.6506364922206505</v>
      </c>
      <c r="O774" s="3">
        <f t="shared" si="11"/>
        <v>4.4090305444887115</v>
      </c>
      <c r="P774" s="3">
        <f t="shared" si="12"/>
        <v>5.469483568075118</v>
      </c>
      <c r="Q774" s="3">
        <f t="shared" si="13"/>
        <v>9.559748427672956</v>
      </c>
      <c r="R774" s="3">
        <f t="shared" si="14"/>
        <v>3.012048192771084</v>
      </c>
      <c r="S774" s="3">
        <f t="shared" si="15"/>
        <v>4.9112426035502965</v>
      </c>
    </row>
    <row r="775" spans="1:19" ht="13.5">
      <c r="A775" s="1" t="s">
        <v>45</v>
      </c>
      <c r="B775" s="1">
        <v>7.87</v>
      </c>
      <c r="C775" s="1">
        <v>3.2</v>
      </c>
      <c r="D775" s="1">
        <v>1.31</v>
      </c>
      <c r="E775" s="1">
        <v>1.44</v>
      </c>
      <c r="F775" s="1">
        <v>1.23</v>
      </c>
      <c r="G775" s="1">
        <v>0.89</v>
      </c>
      <c r="H775" s="1">
        <v>1.53</v>
      </c>
      <c r="I775" s="1">
        <v>0.82</v>
      </c>
      <c r="K775" s="1" t="s">
        <v>45</v>
      </c>
      <c r="L775" s="3">
        <f t="shared" si="8"/>
        <v>1.8526365348399247</v>
      </c>
      <c r="M775" s="3">
        <f t="shared" si="9"/>
        <v>0.36351243894127006</v>
      </c>
      <c r="N775" s="3">
        <f t="shared" si="10"/>
        <v>0.9264497878359264</v>
      </c>
      <c r="O775" s="3">
        <f t="shared" si="11"/>
        <v>1.9123505976095616</v>
      </c>
      <c r="P775" s="3">
        <f t="shared" si="12"/>
        <v>2.887323943661972</v>
      </c>
      <c r="Q775" s="3">
        <f t="shared" si="13"/>
        <v>2.79874213836478</v>
      </c>
      <c r="R775" s="3">
        <f t="shared" si="14"/>
        <v>9.216867469879517</v>
      </c>
      <c r="S775" s="3">
        <f t="shared" si="15"/>
        <v>4.85207100591716</v>
      </c>
    </row>
    <row r="776" spans="1:19" ht="13.5">
      <c r="A776" s="1" t="s">
        <v>46</v>
      </c>
      <c r="B776" s="1">
        <v>1.56</v>
      </c>
      <c r="C776" s="1">
        <v>3.67</v>
      </c>
      <c r="D776" s="1">
        <v>0.5</v>
      </c>
      <c r="E776" s="1">
        <v>0.28</v>
      </c>
      <c r="F776" s="1">
        <v>0.26</v>
      </c>
      <c r="G776" s="1">
        <v>3.73</v>
      </c>
      <c r="H776" s="1">
        <v>0.12</v>
      </c>
      <c r="I776" s="1">
        <v>0.07</v>
      </c>
      <c r="K776" s="1" t="s">
        <v>46</v>
      </c>
      <c r="L776" s="3">
        <f t="shared" si="8"/>
        <v>0.3672316384180791</v>
      </c>
      <c r="M776" s="3">
        <f t="shared" si="9"/>
        <v>0.41690332841076905</v>
      </c>
      <c r="N776" s="3">
        <f t="shared" si="10"/>
        <v>0.3536067892503536</v>
      </c>
      <c r="O776" s="3">
        <f t="shared" si="11"/>
        <v>0.3718459495351926</v>
      </c>
      <c r="P776" s="3">
        <f t="shared" si="12"/>
        <v>0.6103286384976526</v>
      </c>
      <c r="Q776" s="3">
        <f t="shared" si="13"/>
        <v>11.729559748427674</v>
      </c>
      <c r="R776" s="3">
        <f t="shared" si="14"/>
        <v>0.7228915662650601</v>
      </c>
      <c r="S776" s="3">
        <f t="shared" si="15"/>
        <v>0.4142011834319528</v>
      </c>
    </row>
    <row r="778" spans="1:19" ht="13.5">
      <c r="A778" s="1" t="s">
        <v>55</v>
      </c>
      <c r="B778" s="1">
        <f aca="true" t="shared" si="16" ref="B778:I778">SUM(B760:B776)</f>
        <v>424.79</v>
      </c>
      <c r="C778" s="1">
        <f t="shared" si="16"/>
        <v>880.3299999999998</v>
      </c>
      <c r="D778" s="1">
        <f t="shared" si="16"/>
        <v>141.36</v>
      </c>
      <c r="E778" s="1">
        <f t="shared" si="16"/>
        <v>75.30999999999999</v>
      </c>
      <c r="F778" s="1">
        <f t="shared" si="16"/>
        <v>42.62</v>
      </c>
      <c r="G778" s="1">
        <f t="shared" si="16"/>
        <v>31.770000000000003</v>
      </c>
      <c r="H778" s="1">
        <f t="shared" si="16"/>
        <v>16.580000000000002</v>
      </c>
      <c r="I778" s="1">
        <f t="shared" si="16"/>
        <v>16.869999999999997</v>
      </c>
      <c r="K778" s="1" t="s">
        <v>55</v>
      </c>
      <c r="L778" s="3">
        <f aca="true" t="shared" si="17" ref="L778:S778">SUM(L760:L776)</f>
        <v>99.99764595103579</v>
      </c>
      <c r="M778" s="3">
        <f t="shared" si="17"/>
        <v>100.00340792911508</v>
      </c>
      <c r="N778" s="3">
        <f t="shared" si="17"/>
        <v>99.97171145685995</v>
      </c>
      <c r="O778" s="3">
        <f t="shared" si="17"/>
        <v>100.01328021248341</v>
      </c>
      <c r="P778" s="3">
        <f t="shared" si="17"/>
        <v>100.04694835680749</v>
      </c>
      <c r="Q778" s="3">
        <f t="shared" si="17"/>
        <v>99.90566037735849</v>
      </c>
      <c r="R778" s="3">
        <f t="shared" si="17"/>
        <v>99.87951807228916</v>
      </c>
      <c r="S778" s="3">
        <f t="shared" si="17"/>
        <v>99.8224852071006</v>
      </c>
    </row>
    <row r="781" spans="1:11" ht="13.5">
      <c r="A781" s="1" t="s">
        <v>110</v>
      </c>
      <c r="K781" s="1" t="s">
        <v>110</v>
      </c>
    </row>
    <row r="783" spans="2:12" ht="13.5">
      <c r="B783" s="1" t="s">
        <v>168</v>
      </c>
      <c r="L783" s="1" t="s">
        <v>153</v>
      </c>
    </row>
    <row r="785" spans="1:19" ht="13.5">
      <c r="A785" s="1" t="s">
        <v>1</v>
      </c>
      <c r="B785" s="1" t="s">
        <v>66</v>
      </c>
      <c r="C785" s="1" t="s">
        <v>67</v>
      </c>
      <c r="D785" s="1" t="s">
        <v>68</v>
      </c>
      <c r="E785" s="1" t="s">
        <v>69</v>
      </c>
      <c r="F785" s="1" t="s">
        <v>70</v>
      </c>
      <c r="G785" s="1" t="s">
        <v>71</v>
      </c>
      <c r="H785" s="1" t="s">
        <v>72</v>
      </c>
      <c r="I785" s="1" t="s">
        <v>73</v>
      </c>
      <c r="K785" s="1" t="s">
        <v>1</v>
      </c>
      <c r="L785" s="1" t="s">
        <v>66</v>
      </c>
      <c r="M785" s="1" t="s">
        <v>67</v>
      </c>
      <c r="N785" s="1" t="s">
        <v>68</v>
      </c>
      <c r="O785" s="1" t="s">
        <v>69</v>
      </c>
      <c r="P785" s="1" t="s">
        <v>70</v>
      </c>
      <c r="Q785" s="1" t="s">
        <v>71</v>
      </c>
      <c r="R785" s="1" t="s">
        <v>72</v>
      </c>
      <c r="S785" s="1" t="s">
        <v>73</v>
      </c>
    </row>
    <row r="787" spans="1:11" ht="13.5">
      <c r="A787" s="1" t="s">
        <v>3</v>
      </c>
      <c r="K787" s="1" t="s">
        <v>3</v>
      </c>
    </row>
    <row r="788" spans="1:19" ht="13.5">
      <c r="A788" s="1" t="s">
        <v>13</v>
      </c>
      <c r="B788" s="1">
        <v>202.78</v>
      </c>
      <c r="C788" s="1">
        <v>141.77</v>
      </c>
      <c r="D788" s="1">
        <v>35.69</v>
      </c>
      <c r="E788" s="1">
        <v>15.34</v>
      </c>
      <c r="F788" s="1">
        <v>10.04</v>
      </c>
      <c r="G788" s="1">
        <v>2.6</v>
      </c>
      <c r="H788" s="1">
        <v>2.07</v>
      </c>
      <c r="I788" s="1">
        <v>1.39</v>
      </c>
      <c r="K788" s="1" t="s">
        <v>13</v>
      </c>
      <c r="L788" s="3">
        <f aca="true" t="shared" si="18" ref="L788:L804">(B788/796.32)*100</f>
        <v>25.464637331725935</v>
      </c>
      <c r="M788" s="3">
        <f aca="true" t="shared" si="19" ref="M788:M804">(C788/546.72)*100</f>
        <v>25.931006731050633</v>
      </c>
      <c r="N788" s="3">
        <f aca="true" t="shared" si="20" ref="N788:N804">(D788/201.84)*100</f>
        <v>17.682322631787553</v>
      </c>
      <c r="O788" s="3">
        <f aca="true" t="shared" si="21" ref="O788:O804">(E788/98.07)*100</f>
        <v>15.641888447027636</v>
      </c>
      <c r="P788" s="3">
        <f aca="true" t="shared" si="22" ref="P788:P804">(F788/62.03)*100</f>
        <v>16.18571658874738</v>
      </c>
      <c r="Q788" s="3">
        <f aca="true" t="shared" si="23" ref="Q788:Q804">(G788/23.77)*100</f>
        <v>10.93815734118637</v>
      </c>
      <c r="R788" s="3">
        <f aca="true" t="shared" si="24" ref="R788:R804">(H788/18.21)*100</f>
        <v>11.367380560131794</v>
      </c>
      <c r="S788" s="3">
        <f aca="true" t="shared" si="25" ref="S788:S804">(I788/13.56)*100</f>
        <v>10.250737463126843</v>
      </c>
    </row>
    <row r="789" spans="1:19" ht="13.5">
      <c r="A789" s="1" t="s">
        <v>14</v>
      </c>
      <c r="B789" s="1">
        <v>5.55</v>
      </c>
      <c r="C789" s="1">
        <v>4.81</v>
      </c>
      <c r="D789" s="1">
        <v>2.14</v>
      </c>
      <c r="E789" s="1">
        <v>1.07</v>
      </c>
      <c r="F789" s="1">
        <v>0.75</v>
      </c>
      <c r="G789" s="1">
        <v>0.45</v>
      </c>
      <c r="H789" s="1">
        <v>0.37</v>
      </c>
      <c r="I789" s="1">
        <v>0.24</v>
      </c>
      <c r="K789" s="1" t="s">
        <v>14</v>
      </c>
      <c r="L789" s="3">
        <f t="shared" si="18"/>
        <v>0.6969559975889089</v>
      </c>
      <c r="M789" s="3">
        <f t="shared" si="19"/>
        <v>0.8797922153936201</v>
      </c>
      <c r="N789" s="3">
        <f t="shared" si="20"/>
        <v>1.0602457391993658</v>
      </c>
      <c r="O789" s="3">
        <f t="shared" si="21"/>
        <v>1.0910574079738964</v>
      </c>
      <c r="P789" s="3">
        <f t="shared" si="22"/>
        <v>1.2090923746574238</v>
      </c>
      <c r="Q789" s="3">
        <f t="shared" si="23"/>
        <v>1.8931426167437946</v>
      </c>
      <c r="R789" s="3">
        <f t="shared" si="24"/>
        <v>2.031850631521142</v>
      </c>
      <c r="S789" s="3">
        <f t="shared" si="25"/>
        <v>1.7699115044247788</v>
      </c>
    </row>
    <row r="790" spans="1:19" ht="13.5">
      <c r="A790" s="1" t="s">
        <v>15</v>
      </c>
      <c r="B790" s="1">
        <v>4.86</v>
      </c>
      <c r="C790" s="1">
        <v>3.54</v>
      </c>
      <c r="D790" s="1">
        <v>1.84</v>
      </c>
      <c r="E790" s="1">
        <v>0.74</v>
      </c>
      <c r="F790" s="1">
        <v>0.76</v>
      </c>
      <c r="G790" s="1">
        <v>0.39</v>
      </c>
      <c r="H790" s="1">
        <v>0.33</v>
      </c>
      <c r="I790" s="1">
        <v>0.32</v>
      </c>
      <c r="K790" s="1" t="s">
        <v>15</v>
      </c>
      <c r="L790" s="3">
        <f t="shared" si="18"/>
        <v>0.6103074141048824</v>
      </c>
      <c r="M790" s="3">
        <f t="shared" si="19"/>
        <v>0.647497805092186</v>
      </c>
      <c r="N790" s="3">
        <f t="shared" si="20"/>
        <v>0.9116131589377725</v>
      </c>
      <c r="O790" s="3">
        <f t="shared" si="21"/>
        <v>0.7545630671969003</v>
      </c>
      <c r="P790" s="3">
        <f t="shared" si="22"/>
        <v>1.225213606319523</v>
      </c>
      <c r="Q790" s="3">
        <f t="shared" si="23"/>
        <v>1.6407236011779556</v>
      </c>
      <c r="R790" s="3">
        <f t="shared" si="24"/>
        <v>1.8121911037891267</v>
      </c>
      <c r="S790" s="3">
        <f t="shared" si="25"/>
        <v>2.359882005899705</v>
      </c>
    </row>
    <row r="791" spans="1:19" ht="13.5">
      <c r="A791" s="1" t="s">
        <v>16</v>
      </c>
      <c r="B791" s="1">
        <v>11.37</v>
      </c>
      <c r="C791" s="1">
        <v>7.17</v>
      </c>
      <c r="D791" s="1">
        <v>3.54</v>
      </c>
      <c r="E791" s="1">
        <v>1.87</v>
      </c>
      <c r="F791" s="1">
        <v>1.43</v>
      </c>
      <c r="G791" s="1">
        <v>0.89</v>
      </c>
      <c r="H791" s="1">
        <v>0.71</v>
      </c>
      <c r="I791" s="1">
        <v>0.5</v>
      </c>
      <c r="K791" s="1" t="s">
        <v>16</v>
      </c>
      <c r="L791" s="3">
        <f t="shared" si="18"/>
        <v>1.427817962628089</v>
      </c>
      <c r="M791" s="3">
        <f t="shared" si="19"/>
        <v>1.3114574187884107</v>
      </c>
      <c r="N791" s="3">
        <f t="shared" si="20"/>
        <v>1.7538644470868014</v>
      </c>
      <c r="O791" s="3">
        <f t="shared" si="21"/>
        <v>1.9068012644029777</v>
      </c>
      <c r="P791" s="3">
        <f t="shared" si="22"/>
        <v>2.3053361276801545</v>
      </c>
      <c r="Q791" s="3">
        <f t="shared" si="23"/>
        <v>3.7442153975599495</v>
      </c>
      <c r="R791" s="3">
        <f t="shared" si="24"/>
        <v>3.8989566172432726</v>
      </c>
      <c r="S791" s="3">
        <f t="shared" si="25"/>
        <v>3.687315634218289</v>
      </c>
    </row>
    <row r="792" spans="1:19" ht="13.5">
      <c r="A792" s="1" t="s">
        <v>20</v>
      </c>
      <c r="B792" s="1">
        <v>69.4</v>
      </c>
      <c r="C792" s="1">
        <v>58.26</v>
      </c>
      <c r="D792" s="1">
        <v>24.29</v>
      </c>
      <c r="E792" s="1">
        <v>8.65</v>
      </c>
      <c r="F792" s="1">
        <v>4.38</v>
      </c>
      <c r="G792" s="1">
        <v>2</v>
      </c>
      <c r="H792" s="1">
        <v>1.8</v>
      </c>
      <c r="I792" s="1">
        <v>1.06</v>
      </c>
      <c r="K792" s="1" t="s">
        <v>20</v>
      </c>
      <c r="L792" s="3">
        <f t="shared" si="18"/>
        <v>8.715089411291943</v>
      </c>
      <c r="M792" s="3">
        <f t="shared" si="19"/>
        <v>10.656277436347672</v>
      </c>
      <c r="N792" s="3">
        <f t="shared" si="20"/>
        <v>12.034284581847007</v>
      </c>
      <c r="O792" s="3">
        <f t="shared" si="21"/>
        <v>8.820230447639442</v>
      </c>
      <c r="P792" s="3">
        <f t="shared" si="22"/>
        <v>7.061099467999354</v>
      </c>
      <c r="Q792" s="3">
        <f t="shared" si="23"/>
        <v>8.413967185527977</v>
      </c>
      <c r="R792" s="3">
        <f t="shared" si="24"/>
        <v>9.884678747940692</v>
      </c>
      <c r="S792" s="3">
        <f t="shared" si="25"/>
        <v>7.817109144542774</v>
      </c>
    </row>
    <row r="793" spans="1:19" ht="13.5">
      <c r="A793" s="1" t="s">
        <v>21</v>
      </c>
      <c r="B793" s="1">
        <v>332.14</v>
      </c>
      <c r="C793" s="1">
        <v>208.74</v>
      </c>
      <c r="D793" s="1">
        <v>73.29</v>
      </c>
      <c r="E793" s="1">
        <v>36.84</v>
      </c>
      <c r="F793" s="1">
        <v>21</v>
      </c>
      <c r="G793" s="1">
        <v>6.49</v>
      </c>
      <c r="H793" s="1">
        <v>4.9</v>
      </c>
      <c r="I793" s="1">
        <v>3.31</v>
      </c>
      <c r="K793" s="1" t="s">
        <v>21</v>
      </c>
      <c r="L793" s="3">
        <f t="shared" si="18"/>
        <v>41.709363070122556</v>
      </c>
      <c r="M793" s="3">
        <f t="shared" si="19"/>
        <v>38.18042142230026</v>
      </c>
      <c r="N793" s="3">
        <f t="shared" si="20"/>
        <v>36.31093935790726</v>
      </c>
      <c r="O793" s="3">
        <f t="shared" si="21"/>
        <v>37.5650045885592</v>
      </c>
      <c r="P793" s="3">
        <f t="shared" si="22"/>
        <v>33.85458649040787</v>
      </c>
      <c r="Q793" s="3">
        <f t="shared" si="23"/>
        <v>27.303323517038287</v>
      </c>
      <c r="R793" s="3">
        <f t="shared" si="24"/>
        <v>26.908292147171885</v>
      </c>
      <c r="S793" s="3">
        <f t="shared" si="25"/>
        <v>24.410029498525073</v>
      </c>
    </row>
    <row r="794" spans="1:19" ht="13.5">
      <c r="A794" s="1" t="s">
        <v>27</v>
      </c>
      <c r="B794" s="1">
        <v>1.27</v>
      </c>
      <c r="C794" s="1">
        <v>0.9</v>
      </c>
      <c r="D794" s="1">
        <v>0.13</v>
      </c>
      <c r="E794" s="1">
        <v>0.15</v>
      </c>
      <c r="G794" s="1">
        <v>0.03</v>
      </c>
      <c r="K794" s="1" t="s">
        <v>27</v>
      </c>
      <c r="L794" s="3">
        <f t="shared" si="18"/>
        <v>0.15948362467349808</v>
      </c>
      <c r="M794" s="3">
        <f t="shared" si="19"/>
        <v>0.1646180860403863</v>
      </c>
      <c r="N794" s="3">
        <f t="shared" si="20"/>
        <v>0.06440745144669045</v>
      </c>
      <c r="O794" s="3">
        <f t="shared" si="21"/>
        <v>0.15295197308045275</v>
      </c>
      <c r="P794" s="3">
        <f t="shared" si="22"/>
        <v>0</v>
      </c>
      <c r="Q794" s="3">
        <f t="shared" si="23"/>
        <v>0.12620950778291964</v>
      </c>
      <c r="R794" s="3">
        <f t="shared" si="24"/>
        <v>0</v>
      </c>
      <c r="S794" s="3">
        <f t="shared" si="25"/>
        <v>0</v>
      </c>
    </row>
    <row r="795" spans="1:19" ht="13.5">
      <c r="A795" s="1" t="s">
        <v>34</v>
      </c>
      <c r="B795" s="1">
        <v>74.26</v>
      </c>
      <c r="C795" s="1">
        <v>53.39</v>
      </c>
      <c r="D795" s="1">
        <v>24.27</v>
      </c>
      <c r="E795" s="1">
        <v>15.89</v>
      </c>
      <c r="F795" s="1">
        <v>12.94</v>
      </c>
      <c r="G795" s="1">
        <v>3.96</v>
      </c>
      <c r="H795" s="1">
        <v>3.01</v>
      </c>
      <c r="I795" s="1">
        <v>2.49</v>
      </c>
      <c r="K795" s="1" t="s">
        <v>34</v>
      </c>
      <c r="L795" s="3">
        <f t="shared" si="18"/>
        <v>9.325396825396826</v>
      </c>
      <c r="M795" s="3">
        <f t="shared" si="19"/>
        <v>9.765510681884694</v>
      </c>
      <c r="N795" s="3">
        <f t="shared" si="20"/>
        <v>12.024375743162901</v>
      </c>
      <c r="O795" s="3">
        <f t="shared" si="21"/>
        <v>16.202712348322628</v>
      </c>
      <c r="P795" s="3">
        <f t="shared" si="22"/>
        <v>20.860873770756086</v>
      </c>
      <c r="Q795" s="3">
        <f t="shared" si="23"/>
        <v>16.659655027345394</v>
      </c>
      <c r="R795" s="3">
        <f t="shared" si="24"/>
        <v>16.529379461834154</v>
      </c>
      <c r="S795" s="3">
        <f t="shared" si="25"/>
        <v>18.36283185840708</v>
      </c>
    </row>
    <row r="796" spans="1:19" ht="13.5">
      <c r="A796" s="1" t="s">
        <v>35</v>
      </c>
      <c r="B796" s="1">
        <v>21.27</v>
      </c>
      <c r="C796" s="1">
        <v>15.93</v>
      </c>
      <c r="D796" s="1">
        <v>6.99</v>
      </c>
      <c r="E796" s="1">
        <v>3.5</v>
      </c>
      <c r="F796" s="1">
        <v>2.19</v>
      </c>
      <c r="G796" s="1">
        <v>1.09</v>
      </c>
      <c r="H796" s="1">
        <v>1.1</v>
      </c>
      <c r="I796" s="1">
        <v>0.84</v>
      </c>
      <c r="K796" s="1" t="s">
        <v>35</v>
      </c>
      <c r="L796" s="3">
        <f t="shared" si="18"/>
        <v>2.6710367691380346</v>
      </c>
      <c r="M796" s="3">
        <f t="shared" si="19"/>
        <v>2.913740122914837</v>
      </c>
      <c r="N796" s="3">
        <f t="shared" si="20"/>
        <v>3.4631391200951245</v>
      </c>
      <c r="O796" s="3">
        <f t="shared" si="21"/>
        <v>3.5688793718772307</v>
      </c>
      <c r="P796" s="3">
        <f t="shared" si="22"/>
        <v>3.530549733999677</v>
      </c>
      <c r="Q796" s="3">
        <f t="shared" si="23"/>
        <v>4.585612116112748</v>
      </c>
      <c r="R796" s="3">
        <f t="shared" si="24"/>
        <v>6.040637012630423</v>
      </c>
      <c r="S796" s="3">
        <f t="shared" si="25"/>
        <v>6.194690265486725</v>
      </c>
    </row>
    <row r="797" spans="1:19" ht="13.5">
      <c r="A797" s="1" t="s">
        <v>36</v>
      </c>
      <c r="B797" s="1">
        <v>31.98</v>
      </c>
      <c r="C797" s="1">
        <v>20.24</v>
      </c>
      <c r="D797" s="1">
        <v>8.07</v>
      </c>
      <c r="E797" s="1">
        <v>4.62</v>
      </c>
      <c r="F797" s="1">
        <v>2.32</v>
      </c>
      <c r="G797" s="1">
        <v>1.14</v>
      </c>
      <c r="H797" s="1">
        <v>0.71</v>
      </c>
      <c r="I797" s="1">
        <v>0.72</v>
      </c>
      <c r="K797" s="1" t="s">
        <v>36</v>
      </c>
      <c r="L797" s="3">
        <f t="shared" si="18"/>
        <v>4.015973477998794</v>
      </c>
      <c r="M797" s="3">
        <f t="shared" si="19"/>
        <v>3.702077846063798</v>
      </c>
      <c r="N797" s="3">
        <f t="shared" si="20"/>
        <v>3.998216409036861</v>
      </c>
      <c r="O797" s="3">
        <f t="shared" si="21"/>
        <v>4.710920770877944</v>
      </c>
      <c r="P797" s="3">
        <f t="shared" si="22"/>
        <v>3.740125745606964</v>
      </c>
      <c r="Q797" s="3">
        <f t="shared" si="23"/>
        <v>4.795961295750946</v>
      </c>
      <c r="R797" s="3">
        <f t="shared" si="24"/>
        <v>3.8989566172432726</v>
      </c>
      <c r="S797" s="3">
        <f t="shared" si="25"/>
        <v>5.3097345132743365</v>
      </c>
    </row>
    <row r="798" spans="1:19" ht="13.5">
      <c r="A798" s="1" t="s">
        <v>37</v>
      </c>
      <c r="B798" s="1">
        <v>2.24</v>
      </c>
      <c r="C798" s="1">
        <v>1.88</v>
      </c>
      <c r="D798" s="1">
        <v>1.52</v>
      </c>
      <c r="E798" s="1">
        <v>0.55</v>
      </c>
      <c r="F798" s="1">
        <v>0.31</v>
      </c>
      <c r="G798" s="1">
        <v>0.2</v>
      </c>
      <c r="H798" s="1">
        <v>0.2</v>
      </c>
      <c r="I798" s="1">
        <v>0.1</v>
      </c>
      <c r="K798" s="1" t="s">
        <v>37</v>
      </c>
      <c r="L798" s="3">
        <f t="shared" si="18"/>
        <v>0.2812939521800281</v>
      </c>
      <c r="M798" s="3">
        <f t="shared" si="19"/>
        <v>0.343868890839918</v>
      </c>
      <c r="N798" s="3">
        <f t="shared" si="20"/>
        <v>0.753071739992073</v>
      </c>
      <c r="O798" s="3">
        <f t="shared" si="21"/>
        <v>0.5608239012949935</v>
      </c>
      <c r="P798" s="3">
        <f t="shared" si="22"/>
        <v>0.49975818152506846</v>
      </c>
      <c r="Q798" s="3">
        <f t="shared" si="23"/>
        <v>0.8413967185527976</v>
      </c>
      <c r="R798" s="3">
        <f t="shared" si="24"/>
        <v>1.098297638660077</v>
      </c>
      <c r="S798" s="3">
        <f t="shared" si="25"/>
        <v>0.7374631268436578</v>
      </c>
    </row>
    <row r="799" spans="1:19" ht="13.5">
      <c r="A799" s="1" t="s">
        <v>38</v>
      </c>
      <c r="B799" s="1">
        <v>6.54</v>
      </c>
      <c r="C799" s="1">
        <v>5.87</v>
      </c>
      <c r="D799" s="1">
        <v>5.42</v>
      </c>
      <c r="E799" s="1">
        <v>2.31</v>
      </c>
      <c r="F799" s="1">
        <v>1.34</v>
      </c>
      <c r="G799" s="1">
        <v>0.58</v>
      </c>
      <c r="H799" s="1">
        <v>0.55</v>
      </c>
      <c r="I799" s="1">
        <v>0.24</v>
      </c>
      <c r="K799" s="1" t="s">
        <v>38</v>
      </c>
      <c r="L799" s="3">
        <f t="shared" si="18"/>
        <v>0.8212778782399035</v>
      </c>
      <c r="M799" s="3">
        <f t="shared" si="19"/>
        <v>1.0736757389522973</v>
      </c>
      <c r="N799" s="3">
        <f t="shared" si="20"/>
        <v>2.6852952833927866</v>
      </c>
      <c r="O799" s="3">
        <f t="shared" si="21"/>
        <v>2.355460385438972</v>
      </c>
      <c r="P799" s="3">
        <f t="shared" si="22"/>
        <v>2.160245042721264</v>
      </c>
      <c r="Q799" s="3">
        <f t="shared" si="23"/>
        <v>2.440050483803113</v>
      </c>
      <c r="R799" s="3">
        <f t="shared" si="24"/>
        <v>3.0203185063152116</v>
      </c>
      <c r="S799" s="3">
        <f t="shared" si="25"/>
        <v>1.7699115044247788</v>
      </c>
    </row>
    <row r="800" spans="1:19" ht="13.5">
      <c r="A800" s="1" t="s">
        <v>40</v>
      </c>
      <c r="B800" s="1">
        <v>2.38</v>
      </c>
      <c r="C800" s="1">
        <v>2.17</v>
      </c>
      <c r="D800" s="1">
        <v>0.93</v>
      </c>
      <c r="E800" s="1">
        <v>0.6</v>
      </c>
      <c r="F800" s="1">
        <v>0.4</v>
      </c>
      <c r="G800" s="1">
        <v>0.7</v>
      </c>
      <c r="H800" s="1">
        <v>0.32</v>
      </c>
      <c r="I800" s="1">
        <v>0.31</v>
      </c>
      <c r="K800" s="1" t="s">
        <v>40</v>
      </c>
      <c r="L800" s="3">
        <f t="shared" si="18"/>
        <v>0.29887482419127986</v>
      </c>
      <c r="M800" s="3">
        <f t="shared" si="19"/>
        <v>0.3969124963418203</v>
      </c>
      <c r="N800" s="3">
        <f t="shared" si="20"/>
        <v>0.4607609988109394</v>
      </c>
      <c r="O800" s="3">
        <f t="shared" si="21"/>
        <v>0.611807892321811</v>
      </c>
      <c r="P800" s="3">
        <f t="shared" si="22"/>
        <v>0.6448492664839595</v>
      </c>
      <c r="Q800" s="3">
        <f t="shared" si="23"/>
        <v>2.944888514934792</v>
      </c>
      <c r="R800" s="3">
        <f t="shared" si="24"/>
        <v>1.757276221856123</v>
      </c>
      <c r="S800" s="3">
        <f t="shared" si="25"/>
        <v>2.286135693215339</v>
      </c>
    </row>
    <row r="801" spans="1:19" ht="13.5">
      <c r="A801" s="1" t="s">
        <v>41</v>
      </c>
      <c r="B801" s="1">
        <v>9.97</v>
      </c>
      <c r="C801" s="1">
        <v>7.03</v>
      </c>
      <c r="D801" s="1">
        <v>2.48</v>
      </c>
      <c r="E801" s="1">
        <v>1</v>
      </c>
      <c r="F801" s="1">
        <v>0.52</v>
      </c>
      <c r="G801" s="1">
        <v>0.5</v>
      </c>
      <c r="H801" s="1">
        <v>0.1</v>
      </c>
      <c r="I801" s="1">
        <v>0.78</v>
      </c>
      <c r="K801" s="1" t="s">
        <v>41</v>
      </c>
      <c r="L801" s="3">
        <f t="shared" si="18"/>
        <v>1.2520092425155716</v>
      </c>
      <c r="M801" s="3">
        <f t="shared" si="19"/>
        <v>1.2858501609599065</v>
      </c>
      <c r="N801" s="3">
        <f t="shared" si="20"/>
        <v>1.2286959968291715</v>
      </c>
      <c r="O801" s="3">
        <f t="shared" si="21"/>
        <v>1.0196798205363515</v>
      </c>
      <c r="P801" s="3">
        <f t="shared" si="22"/>
        <v>0.8383040464291471</v>
      </c>
      <c r="Q801" s="3">
        <f t="shared" si="23"/>
        <v>2.103491796381994</v>
      </c>
      <c r="R801" s="3">
        <f t="shared" si="24"/>
        <v>0.5491488193300385</v>
      </c>
      <c r="S801" s="3">
        <f t="shared" si="25"/>
        <v>5.752212389380531</v>
      </c>
    </row>
    <row r="802" spans="1:19" ht="13.5">
      <c r="A802" s="1" t="s">
        <v>44</v>
      </c>
      <c r="B802" s="1">
        <v>14.22</v>
      </c>
      <c r="C802" s="1">
        <v>10.13</v>
      </c>
      <c r="D802" s="1">
        <v>9.92</v>
      </c>
      <c r="E802" s="1">
        <v>3.56</v>
      </c>
      <c r="F802" s="1">
        <v>2.46</v>
      </c>
      <c r="G802" s="1">
        <v>0.94</v>
      </c>
      <c r="H802" s="1">
        <v>0.76</v>
      </c>
      <c r="I802" s="1">
        <v>0.4</v>
      </c>
      <c r="K802" s="1" t="s">
        <v>44</v>
      </c>
      <c r="L802" s="3">
        <f t="shared" si="18"/>
        <v>1.7857142857142856</v>
      </c>
      <c r="M802" s="3">
        <f t="shared" si="19"/>
        <v>1.8528680128767925</v>
      </c>
      <c r="N802" s="3">
        <f t="shared" si="20"/>
        <v>4.914783987316686</v>
      </c>
      <c r="O802" s="3">
        <f t="shared" si="21"/>
        <v>3.6300601611094123</v>
      </c>
      <c r="P802" s="3">
        <f t="shared" si="22"/>
        <v>3.9658229888763503</v>
      </c>
      <c r="Q802" s="3">
        <f t="shared" si="23"/>
        <v>3.954564577198149</v>
      </c>
      <c r="R802" s="3">
        <f t="shared" si="24"/>
        <v>4.173531026908292</v>
      </c>
      <c r="S802" s="3">
        <f t="shared" si="25"/>
        <v>2.949852507374631</v>
      </c>
    </row>
    <row r="803" spans="1:19" ht="13.5">
      <c r="A803" s="1" t="s">
        <v>45</v>
      </c>
      <c r="B803" s="1">
        <v>1.66</v>
      </c>
      <c r="C803" s="1">
        <v>1.27</v>
      </c>
      <c r="D803" s="1">
        <v>0.75</v>
      </c>
      <c r="E803" s="1">
        <v>1.11</v>
      </c>
      <c r="F803" s="1">
        <v>0.95</v>
      </c>
      <c r="G803" s="1">
        <v>1.67</v>
      </c>
      <c r="H803" s="1">
        <v>1.17</v>
      </c>
      <c r="I803" s="1">
        <v>0.82</v>
      </c>
      <c r="K803" s="1" t="s">
        <v>45</v>
      </c>
      <c r="L803" s="3">
        <f t="shared" si="18"/>
        <v>0.20845891099055655</v>
      </c>
      <c r="M803" s="3">
        <f t="shared" si="19"/>
        <v>0.232294410301434</v>
      </c>
      <c r="N803" s="3">
        <f t="shared" si="20"/>
        <v>0.37158145065398335</v>
      </c>
      <c r="O803" s="3">
        <f t="shared" si="21"/>
        <v>1.1318446007953504</v>
      </c>
      <c r="P803" s="3">
        <f t="shared" si="22"/>
        <v>1.5315170078994034</v>
      </c>
      <c r="Q803" s="3">
        <f t="shared" si="23"/>
        <v>7.025662599915861</v>
      </c>
      <c r="R803" s="3">
        <f t="shared" si="24"/>
        <v>6.425041186161449</v>
      </c>
      <c r="S803" s="3">
        <f t="shared" si="25"/>
        <v>6.047197640117993</v>
      </c>
    </row>
    <row r="804" spans="1:19" ht="13.5">
      <c r="A804" s="1" t="s">
        <v>46</v>
      </c>
      <c r="B804" s="1">
        <v>4.43</v>
      </c>
      <c r="C804" s="1">
        <v>3.62</v>
      </c>
      <c r="D804" s="1">
        <v>0.57</v>
      </c>
      <c r="E804" s="1">
        <v>0.27</v>
      </c>
      <c r="F804" s="1">
        <v>0.24</v>
      </c>
      <c r="G804" s="1">
        <v>0.14</v>
      </c>
      <c r="H804" s="1">
        <v>0.11</v>
      </c>
      <c r="I804" s="1">
        <v>0.04</v>
      </c>
      <c r="K804" s="1" t="s">
        <v>46</v>
      </c>
      <c r="L804" s="3">
        <f t="shared" si="18"/>
        <v>0.5563090214988948</v>
      </c>
      <c r="M804" s="3">
        <f t="shared" si="19"/>
        <v>0.6621305238513316</v>
      </c>
      <c r="N804" s="3">
        <f t="shared" si="20"/>
        <v>0.28240190249702735</v>
      </c>
      <c r="O804" s="3">
        <f t="shared" si="21"/>
        <v>0.27531355154481496</v>
      </c>
      <c r="P804" s="3">
        <f t="shared" si="22"/>
        <v>0.38690955989037557</v>
      </c>
      <c r="Q804" s="3">
        <f t="shared" si="23"/>
        <v>0.5889777029869584</v>
      </c>
      <c r="R804" s="3">
        <f t="shared" si="24"/>
        <v>0.6040637012630422</v>
      </c>
      <c r="S804" s="3">
        <f t="shared" si="25"/>
        <v>0.2949852507374631</v>
      </c>
    </row>
    <row r="806" spans="1:19" ht="13.5">
      <c r="A806" s="1" t="s">
        <v>55</v>
      </c>
      <c r="B806" s="1">
        <f aca="true" t="shared" si="26" ref="B806:I806">SUM(B788:B804)</f>
        <v>796.3199999999999</v>
      </c>
      <c r="C806" s="1">
        <f t="shared" si="26"/>
        <v>546.7199999999998</v>
      </c>
      <c r="D806" s="1">
        <f t="shared" si="26"/>
        <v>201.84</v>
      </c>
      <c r="E806" s="1">
        <f t="shared" si="26"/>
        <v>98.07000000000001</v>
      </c>
      <c r="F806" s="1">
        <f t="shared" si="26"/>
        <v>62.03000000000001</v>
      </c>
      <c r="G806" s="1">
        <f t="shared" si="26"/>
        <v>23.769999999999996</v>
      </c>
      <c r="H806" s="1">
        <f t="shared" si="26"/>
        <v>18.21</v>
      </c>
      <c r="I806" s="1">
        <f t="shared" si="26"/>
        <v>13.56</v>
      </c>
      <c r="K806" s="1" t="s">
        <v>55</v>
      </c>
      <c r="L806" s="1">
        <f aca="true" t="shared" si="27" ref="L806:S806">SUM(L788:L804)</f>
        <v>99.99999999999997</v>
      </c>
      <c r="M806" s="1">
        <f t="shared" si="27"/>
        <v>100.00000000000003</v>
      </c>
      <c r="N806" s="1">
        <f t="shared" si="27"/>
        <v>99.99999999999999</v>
      </c>
      <c r="O806" s="1">
        <f t="shared" si="27"/>
        <v>100</v>
      </c>
      <c r="P806" s="1">
        <f t="shared" si="27"/>
        <v>99.99999999999999</v>
      </c>
      <c r="Q806" s="1">
        <f t="shared" si="27"/>
        <v>100</v>
      </c>
      <c r="R806" s="1">
        <f t="shared" si="27"/>
        <v>99.99999999999999</v>
      </c>
      <c r="S806" s="1">
        <f t="shared" si="27"/>
        <v>100.00000000000001</v>
      </c>
    </row>
    <row r="809" spans="1:11" ht="13.5">
      <c r="A809" s="1" t="s">
        <v>110</v>
      </c>
      <c r="K809" s="1" t="s">
        <v>110</v>
      </c>
    </row>
    <row r="811" spans="2:12" ht="13.5">
      <c r="B811" s="1" t="s">
        <v>167</v>
      </c>
      <c r="L811" s="1" t="s">
        <v>154</v>
      </c>
    </row>
    <row r="813" spans="1:12" ht="13.5">
      <c r="A813" s="1" t="s">
        <v>1</v>
      </c>
      <c r="B813" s="1" t="s">
        <v>75</v>
      </c>
      <c r="K813" s="1" t="s">
        <v>1</v>
      </c>
      <c r="L813" s="1" t="s">
        <v>75</v>
      </c>
    </row>
    <row r="815" spans="1:11" ht="13.5">
      <c r="A815" s="1" t="s">
        <v>3</v>
      </c>
      <c r="K815" s="1" t="s">
        <v>3</v>
      </c>
    </row>
    <row r="816" spans="1:12" ht="13.5">
      <c r="A816" s="1" t="s">
        <v>13</v>
      </c>
      <c r="B816" s="1">
        <v>127.47</v>
      </c>
      <c r="K816" s="1" t="s">
        <v>13</v>
      </c>
      <c r="L816" s="3">
        <f aca="true" t="shared" si="28" ref="L816:L832">(B816/503.02)*100</f>
        <v>25.3409407180629</v>
      </c>
    </row>
    <row r="817" spans="1:12" ht="13.5">
      <c r="A817" s="1" t="s">
        <v>14</v>
      </c>
      <c r="B817" s="1">
        <v>4.11</v>
      </c>
      <c r="K817" s="1" t="s">
        <v>14</v>
      </c>
      <c r="L817" s="3">
        <f t="shared" si="28"/>
        <v>0.8170649278358715</v>
      </c>
    </row>
    <row r="818" spans="1:12" ht="13.5">
      <c r="A818" s="1" t="s">
        <v>15</v>
      </c>
      <c r="B818" s="1">
        <v>3.34</v>
      </c>
      <c r="K818" s="1" t="s">
        <v>15</v>
      </c>
      <c r="L818" s="3">
        <f t="shared" si="28"/>
        <v>0.6639895033994673</v>
      </c>
    </row>
    <row r="819" spans="1:12" ht="13.5">
      <c r="A819" s="1" t="s">
        <v>16</v>
      </c>
      <c r="B819" s="1">
        <v>6.26</v>
      </c>
      <c r="K819" s="1" t="s">
        <v>16</v>
      </c>
      <c r="L819" s="3">
        <f t="shared" si="28"/>
        <v>1.244483320742714</v>
      </c>
    </row>
    <row r="820" spans="1:12" ht="13.5">
      <c r="A820" s="1" t="s">
        <v>20</v>
      </c>
      <c r="B820" s="1">
        <v>36.64</v>
      </c>
      <c r="K820" s="1" t="s">
        <v>20</v>
      </c>
      <c r="L820" s="3">
        <f t="shared" si="28"/>
        <v>7.284004612142658</v>
      </c>
    </row>
    <row r="821" spans="1:12" ht="13.5">
      <c r="A821" s="1" t="s">
        <v>21</v>
      </c>
      <c r="B821" s="1">
        <v>218.7</v>
      </c>
      <c r="K821" s="1" t="s">
        <v>21</v>
      </c>
      <c r="L821" s="3">
        <f t="shared" si="28"/>
        <v>43.47739652498907</v>
      </c>
    </row>
    <row r="822" spans="1:12" ht="13.5">
      <c r="A822" s="1" t="s">
        <v>27</v>
      </c>
      <c r="B822" s="1">
        <v>0.64</v>
      </c>
      <c r="K822" s="1" t="s">
        <v>27</v>
      </c>
      <c r="L822" s="3">
        <f t="shared" si="28"/>
        <v>0.12723152160947876</v>
      </c>
    </row>
    <row r="823" spans="1:12" ht="13.5">
      <c r="A823" s="1" t="s">
        <v>34</v>
      </c>
      <c r="B823" s="1">
        <v>48.62</v>
      </c>
      <c r="K823" s="1" t="s">
        <v>34</v>
      </c>
      <c r="L823" s="3">
        <f t="shared" si="28"/>
        <v>9.665619657270089</v>
      </c>
    </row>
    <row r="824" spans="1:12" ht="13.5">
      <c r="A824" s="1" t="s">
        <v>35</v>
      </c>
      <c r="B824" s="1">
        <v>13.6</v>
      </c>
      <c r="K824" s="1" t="s">
        <v>35</v>
      </c>
      <c r="L824" s="3">
        <f t="shared" si="28"/>
        <v>2.7036698342014236</v>
      </c>
    </row>
    <row r="825" spans="1:12" ht="13.5">
      <c r="A825" s="1" t="s">
        <v>36</v>
      </c>
      <c r="B825" s="1">
        <v>21.67</v>
      </c>
      <c r="K825" s="1" t="s">
        <v>36</v>
      </c>
      <c r="L825" s="3">
        <f t="shared" si="28"/>
        <v>4.307979801995946</v>
      </c>
    </row>
    <row r="826" spans="1:12" ht="13.5">
      <c r="A826" s="1" t="s">
        <v>37</v>
      </c>
      <c r="B826" s="1">
        <v>1.09</v>
      </c>
      <c r="K826" s="1" t="s">
        <v>37</v>
      </c>
      <c r="L826" s="3">
        <f t="shared" si="28"/>
        <v>0.21669118524114353</v>
      </c>
    </row>
    <row r="827" spans="1:12" ht="13.5">
      <c r="A827" s="1" t="s">
        <v>38</v>
      </c>
      <c r="B827" s="1">
        <v>2.53</v>
      </c>
      <c r="K827" s="1" t="s">
        <v>38</v>
      </c>
      <c r="L827" s="3">
        <f t="shared" si="28"/>
        <v>0.5029621088624706</v>
      </c>
    </row>
    <row r="828" spans="1:12" ht="13.5">
      <c r="A828" s="1" t="s">
        <v>40</v>
      </c>
      <c r="B828" s="1">
        <v>1.87</v>
      </c>
      <c r="K828" s="1" t="s">
        <v>40</v>
      </c>
      <c r="L828" s="3">
        <f t="shared" si="28"/>
        <v>0.37175460220269574</v>
      </c>
    </row>
    <row r="829" spans="1:12" ht="13.5">
      <c r="A829" s="1" t="s">
        <v>41</v>
      </c>
      <c r="B829" s="1">
        <v>7.16</v>
      </c>
      <c r="K829" s="1" t="s">
        <v>41</v>
      </c>
      <c r="L829" s="3">
        <f t="shared" si="28"/>
        <v>1.4234026480060435</v>
      </c>
    </row>
    <row r="830" spans="1:12" ht="13.5">
      <c r="A830" s="1" t="s">
        <v>44</v>
      </c>
      <c r="B830" s="1">
        <v>5.25</v>
      </c>
      <c r="K830" s="1" t="s">
        <v>44</v>
      </c>
      <c r="L830" s="3">
        <f t="shared" si="28"/>
        <v>1.0436960757027554</v>
      </c>
    </row>
    <row r="831" spans="1:12" ht="13.5">
      <c r="A831" s="1" t="s">
        <v>45</v>
      </c>
      <c r="B831" s="1">
        <v>1.71</v>
      </c>
      <c r="K831" s="1" t="s">
        <v>45</v>
      </c>
      <c r="L831" s="3">
        <f t="shared" si="28"/>
        <v>0.33994672180032603</v>
      </c>
    </row>
    <row r="832" spans="1:12" ht="13.5">
      <c r="A832" s="1" t="s">
        <v>46</v>
      </c>
      <c r="B832" s="1">
        <v>2.36</v>
      </c>
      <c r="K832" s="1" t="s">
        <v>46</v>
      </c>
      <c r="L832" s="3">
        <f t="shared" si="28"/>
        <v>0.4691662359349529</v>
      </c>
    </row>
    <row r="834" spans="1:12" ht="13.5">
      <c r="A834" s="1" t="s">
        <v>55</v>
      </c>
      <c r="B834" s="1">
        <f>SUM(B816:B832)</f>
        <v>503.02</v>
      </c>
      <c r="K834" s="1" t="s">
        <v>55</v>
      </c>
      <c r="L834" s="1">
        <f>SUM(L816:L832)</f>
        <v>100</v>
      </c>
    </row>
    <row r="837" spans="1:11" ht="13.5">
      <c r="A837" s="1" t="s">
        <v>110</v>
      </c>
      <c r="K837" s="1" t="s">
        <v>110</v>
      </c>
    </row>
    <row r="839" spans="2:12" ht="13.5">
      <c r="B839" s="1" t="s">
        <v>166</v>
      </c>
      <c r="L839" s="1" t="s">
        <v>155</v>
      </c>
    </row>
    <row r="841" spans="1:19" ht="13.5">
      <c r="A841" s="1" t="s">
        <v>1</v>
      </c>
      <c r="B841" s="1" t="s">
        <v>77</v>
      </c>
      <c r="C841" s="1" t="s">
        <v>78</v>
      </c>
      <c r="D841" s="1" t="s">
        <v>79</v>
      </c>
      <c r="E841" s="1" t="s">
        <v>80</v>
      </c>
      <c r="F841" s="1" t="s">
        <v>81</v>
      </c>
      <c r="G841" s="1" t="s">
        <v>82</v>
      </c>
      <c r="H841" s="1" t="s">
        <v>83</v>
      </c>
      <c r="I841" s="1" t="s">
        <v>84</v>
      </c>
      <c r="K841" s="1" t="s">
        <v>1</v>
      </c>
      <c r="L841" s="1" t="s">
        <v>77</v>
      </c>
      <c r="M841" s="1" t="s">
        <v>78</v>
      </c>
      <c r="N841" s="1" t="s">
        <v>79</v>
      </c>
      <c r="O841" s="1" t="s">
        <v>80</v>
      </c>
      <c r="P841" s="1" t="s">
        <v>81</v>
      </c>
      <c r="Q841" s="1" t="s">
        <v>82</v>
      </c>
      <c r="R841" s="1" t="s">
        <v>83</v>
      </c>
      <c r="S841" s="1" t="s">
        <v>84</v>
      </c>
    </row>
    <row r="843" spans="1:11" ht="13.5">
      <c r="A843" s="1" t="s">
        <v>3</v>
      </c>
      <c r="K843" s="1" t="s">
        <v>3</v>
      </c>
    </row>
    <row r="844" spans="1:19" ht="13.5">
      <c r="A844" s="1" t="s">
        <v>13</v>
      </c>
      <c r="B844" s="1">
        <v>306.73</v>
      </c>
      <c r="C844" s="1">
        <v>249.13</v>
      </c>
      <c r="D844" s="1">
        <v>61.64</v>
      </c>
      <c r="E844" s="1">
        <v>39.95</v>
      </c>
      <c r="F844" s="1">
        <v>11.12</v>
      </c>
      <c r="G844" s="1">
        <v>3.03</v>
      </c>
      <c r="H844" s="1">
        <v>1.76</v>
      </c>
      <c r="I844" s="1">
        <v>1.42</v>
      </c>
      <c r="K844" s="1" t="s">
        <v>13</v>
      </c>
      <c r="L844" s="3">
        <f aca="true" t="shared" si="29" ref="L844:L860">(B844/1202.22)*100</f>
        <v>25.513633112075993</v>
      </c>
      <c r="M844" s="3">
        <f aca="true" t="shared" si="30" ref="M844:M860">(C844/996.94)*100</f>
        <v>24.989467771380422</v>
      </c>
      <c r="N844" s="3">
        <f aca="true" t="shared" si="31" ref="N844:N860">(D844/279.3)*100</f>
        <v>22.069459362692445</v>
      </c>
      <c r="O844" s="3">
        <f aca="true" t="shared" si="32" ref="O844:O860">(E844/213.64)*100</f>
        <v>18.699681707545405</v>
      </c>
      <c r="P844" s="3">
        <f aca="true" t="shared" si="33" ref="P844:P860">(F844/72.78)*100</f>
        <v>15.278922780983786</v>
      </c>
      <c r="Q844" s="3">
        <f aca="true" t="shared" si="34" ref="Q844:Q860">(G844/26.31)*100</f>
        <v>11.516533637400228</v>
      </c>
      <c r="R844" s="3">
        <f aca="true" t="shared" si="35" ref="R844:R860">(H844/16.35)*100</f>
        <v>10.764525993883792</v>
      </c>
      <c r="S844" s="3">
        <f aca="true" t="shared" si="36" ref="S844:S860">(I844/15.49)*100</f>
        <v>9.167204648160103</v>
      </c>
    </row>
    <row r="845" spans="1:19" ht="13.5">
      <c r="A845" s="1" t="s">
        <v>14</v>
      </c>
      <c r="B845" s="1">
        <v>5.86</v>
      </c>
      <c r="C845" s="1">
        <v>6.09</v>
      </c>
      <c r="D845" s="1">
        <v>2.21</v>
      </c>
      <c r="E845" s="1">
        <v>1.63</v>
      </c>
      <c r="F845" s="1">
        <v>0.76</v>
      </c>
      <c r="G845" s="1">
        <v>0.5</v>
      </c>
      <c r="H845" s="1">
        <v>0.34</v>
      </c>
      <c r="I845" s="1">
        <v>0.28</v>
      </c>
      <c r="K845" s="1" t="s">
        <v>14</v>
      </c>
      <c r="L845" s="3">
        <f t="shared" si="29"/>
        <v>0.48743158490126604</v>
      </c>
      <c r="M845" s="3">
        <f t="shared" si="30"/>
        <v>0.6108692599354023</v>
      </c>
      <c r="N845" s="3">
        <f t="shared" si="31"/>
        <v>0.7912638739706409</v>
      </c>
      <c r="O845" s="3">
        <f t="shared" si="32"/>
        <v>0.762965736753417</v>
      </c>
      <c r="P845" s="3">
        <f t="shared" si="33"/>
        <v>1.044242923880187</v>
      </c>
      <c r="Q845" s="3">
        <f t="shared" si="34"/>
        <v>1.9004180919802358</v>
      </c>
      <c r="R845" s="3">
        <f t="shared" si="35"/>
        <v>2.079510703363914</v>
      </c>
      <c r="S845" s="3">
        <f t="shared" si="36"/>
        <v>1.8076178179470628</v>
      </c>
    </row>
    <row r="846" spans="1:19" ht="13.5">
      <c r="A846" s="1" t="s">
        <v>15</v>
      </c>
      <c r="B846" s="1">
        <v>6.37</v>
      </c>
      <c r="C846" s="1">
        <v>5.9</v>
      </c>
      <c r="D846" s="1">
        <v>0.94</v>
      </c>
      <c r="E846" s="1">
        <v>0.98</v>
      </c>
      <c r="F846" s="1">
        <v>0.64</v>
      </c>
      <c r="G846" s="1">
        <v>0.32</v>
      </c>
      <c r="H846" s="1">
        <v>0.36</v>
      </c>
      <c r="I846" s="1">
        <v>0.2</v>
      </c>
      <c r="K846" s="1" t="s">
        <v>15</v>
      </c>
      <c r="L846" s="3">
        <f t="shared" si="29"/>
        <v>0.5298531050889188</v>
      </c>
      <c r="M846" s="3">
        <f t="shared" si="30"/>
        <v>0.5918109414809316</v>
      </c>
      <c r="N846" s="3">
        <f t="shared" si="31"/>
        <v>0.33655567490153954</v>
      </c>
      <c r="O846" s="3">
        <f t="shared" si="32"/>
        <v>0.45871559633027525</v>
      </c>
      <c r="P846" s="3">
        <f t="shared" si="33"/>
        <v>0.8793624622148941</v>
      </c>
      <c r="Q846" s="3">
        <f t="shared" si="34"/>
        <v>1.216267578867351</v>
      </c>
      <c r="R846" s="3">
        <f t="shared" si="35"/>
        <v>2.201834862385321</v>
      </c>
      <c r="S846" s="3">
        <f t="shared" si="36"/>
        <v>1.2911555842479019</v>
      </c>
    </row>
    <row r="847" spans="1:19" ht="13.5">
      <c r="A847" s="1" t="s">
        <v>16</v>
      </c>
      <c r="B847" s="1">
        <v>11.72</v>
      </c>
      <c r="C847" s="1">
        <v>9.28</v>
      </c>
      <c r="D847" s="1">
        <v>4.03</v>
      </c>
      <c r="E847" s="1">
        <v>2.98</v>
      </c>
      <c r="F847" s="1">
        <v>1.39</v>
      </c>
      <c r="G847" s="1">
        <v>1.02</v>
      </c>
      <c r="H847" s="1">
        <v>0.57</v>
      </c>
      <c r="I847" s="1">
        <v>0.53</v>
      </c>
      <c r="K847" s="1" t="s">
        <v>16</v>
      </c>
      <c r="L847" s="3">
        <f t="shared" si="29"/>
        <v>0.9748631698025321</v>
      </c>
      <c r="M847" s="3">
        <f t="shared" si="30"/>
        <v>0.9308483960920415</v>
      </c>
      <c r="N847" s="3">
        <f t="shared" si="31"/>
        <v>1.4428929466523452</v>
      </c>
      <c r="O847" s="3">
        <f t="shared" si="32"/>
        <v>1.3948698745553267</v>
      </c>
      <c r="P847" s="3">
        <f t="shared" si="33"/>
        <v>1.9098653476229732</v>
      </c>
      <c r="Q847" s="3">
        <f t="shared" si="34"/>
        <v>3.8768529076396807</v>
      </c>
      <c r="R847" s="3">
        <f t="shared" si="35"/>
        <v>3.4862385321100913</v>
      </c>
      <c r="S847" s="3">
        <f t="shared" si="36"/>
        <v>3.4215622982569402</v>
      </c>
    </row>
    <row r="848" spans="1:19" ht="13.5">
      <c r="A848" s="1" t="s">
        <v>20</v>
      </c>
      <c r="B848" s="1">
        <v>86.43</v>
      </c>
      <c r="C848" s="1">
        <v>72.38</v>
      </c>
      <c r="D848" s="1">
        <v>30.52</v>
      </c>
      <c r="E848" s="1">
        <v>20.88</v>
      </c>
      <c r="F848" s="1">
        <v>4.88</v>
      </c>
      <c r="G848" s="1">
        <v>2.44</v>
      </c>
      <c r="H848" s="1">
        <v>1.54</v>
      </c>
      <c r="I848" s="1">
        <v>1.46</v>
      </c>
      <c r="K848" s="1" t="s">
        <v>20</v>
      </c>
      <c r="L848" s="3">
        <f t="shared" si="29"/>
        <v>7.189199980036933</v>
      </c>
      <c r="M848" s="3">
        <f t="shared" si="30"/>
        <v>7.260216261760988</v>
      </c>
      <c r="N848" s="3">
        <f t="shared" si="31"/>
        <v>10.927318295739347</v>
      </c>
      <c r="O848" s="3">
        <f t="shared" si="32"/>
        <v>9.773450664669538</v>
      </c>
      <c r="P848" s="3">
        <f t="shared" si="33"/>
        <v>6.705138774388568</v>
      </c>
      <c r="Q848" s="3">
        <f t="shared" si="34"/>
        <v>9.27404028886355</v>
      </c>
      <c r="R848" s="3">
        <f t="shared" si="35"/>
        <v>9.418960244648318</v>
      </c>
      <c r="S848" s="3">
        <f t="shared" si="36"/>
        <v>9.425435765009684</v>
      </c>
    </row>
    <row r="849" spans="1:19" ht="13.5">
      <c r="A849" s="1" t="s">
        <v>21</v>
      </c>
      <c r="B849" s="1">
        <v>506.99</v>
      </c>
      <c r="C849" s="1">
        <v>422</v>
      </c>
      <c r="D849" s="1">
        <v>97.67</v>
      </c>
      <c r="E849" s="1">
        <v>86.51</v>
      </c>
      <c r="F849" s="1">
        <v>27.82</v>
      </c>
      <c r="G849" s="1">
        <v>7.75</v>
      </c>
      <c r="H849" s="1">
        <v>4.03</v>
      </c>
      <c r="I849" s="1">
        <v>3.79</v>
      </c>
      <c r="K849" s="1" t="s">
        <v>21</v>
      </c>
      <c r="L849" s="3">
        <f t="shared" si="29"/>
        <v>42.17115003909434</v>
      </c>
      <c r="M849" s="3">
        <f t="shared" si="30"/>
        <v>42.32952835677172</v>
      </c>
      <c r="N849" s="3">
        <f t="shared" si="31"/>
        <v>34.969566774078054</v>
      </c>
      <c r="O849" s="3">
        <f t="shared" si="32"/>
        <v>40.493353304624605</v>
      </c>
      <c r="P849" s="3">
        <f t="shared" si="33"/>
        <v>38.224787029403686</v>
      </c>
      <c r="Q849" s="3">
        <f t="shared" si="34"/>
        <v>29.456480425693655</v>
      </c>
      <c r="R849" s="3">
        <f t="shared" si="35"/>
        <v>24.648318042813454</v>
      </c>
      <c r="S849" s="3">
        <f t="shared" si="36"/>
        <v>24.46739832149774</v>
      </c>
    </row>
    <row r="850" spans="1:19" ht="13.5">
      <c r="A850" s="1" t="s">
        <v>27</v>
      </c>
      <c r="B850" s="1">
        <v>1.21</v>
      </c>
      <c r="C850" s="1">
        <v>0.87</v>
      </c>
      <c r="D850" s="1">
        <v>0.34</v>
      </c>
      <c r="E850" s="1">
        <v>0.18</v>
      </c>
      <c r="G850" s="1">
        <v>0.03</v>
      </c>
      <c r="H850" s="1">
        <v>0.12</v>
      </c>
      <c r="K850" s="1" t="s">
        <v>27</v>
      </c>
      <c r="L850" s="3">
        <f t="shared" si="29"/>
        <v>0.10064713613149007</v>
      </c>
      <c r="M850" s="3">
        <f t="shared" si="30"/>
        <v>0.08726703713362889</v>
      </c>
      <c r="N850" s="3">
        <f t="shared" si="31"/>
        <v>0.1217329036877909</v>
      </c>
      <c r="O850" s="3">
        <f t="shared" si="32"/>
        <v>0.08425388504025463</v>
      </c>
      <c r="P850" s="3">
        <f t="shared" si="33"/>
        <v>0</v>
      </c>
      <c r="Q850" s="3">
        <f t="shared" si="34"/>
        <v>0.11402508551881414</v>
      </c>
      <c r="R850" s="3">
        <f t="shared" si="35"/>
        <v>0.7339449541284402</v>
      </c>
      <c r="S850" s="3">
        <f t="shared" si="36"/>
        <v>0</v>
      </c>
    </row>
    <row r="851" spans="1:19" ht="13.5">
      <c r="A851" s="1" t="s">
        <v>34</v>
      </c>
      <c r="B851" s="1">
        <v>119.54</v>
      </c>
      <c r="C851" s="1">
        <v>114.67</v>
      </c>
      <c r="D851" s="1">
        <v>25.21</v>
      </c>
      <c r="E851" s="1">
        <v>28.15</v>
      </c>
      <c r="F851" s="1">
        <v>15.16</v>
      </c>
      <c r="G851" s="1">
        <v>5.4</v>
      </c>
      <c r="H851" s="1">
        <v>3.12</v>
      </c>
      <c r="I851" s="1">
        <v>3.18</v>
      </c>
      <c r="K851" s="1" t="s">
        <v>34</v>
      </c>
      <c r="L851" s="3">
        <f t="shared" si="29"/>
        <v>9.943271614180434</v>
      </c>
      <c r="M851" s="3">
        <f t="shared" si="30"/>
        <v>11.502196721969225</v>
      </c>
      <c r="N851" s="3">
        <f t="shared" si="31"/>
        <v>9.026136770497672</v>
      </c>
      <c r="O851" s="3">
        <f t="shared" si="32"/>
        <v>13.1763714660176</v>
      </c>
      <c r="P851" s="3">
        <f t="shared" si="33"/>
        <v>20.829898323715305</v>
      </c>
      <c r="Q851" s="3">
        <f t="shared" si="34"/>
        <v>20.524515393386547</v>
      </c>
      <c r="R851" s="3">
        <f t="shared" si="35"/>
        <v>19.08256880733945</v>
      </c>
      <c r="S851" s="3">
        <f t="shared" si="36"/>
        <v>20.52937378954164</v>
      </c>
    </row>
    <row r="852" spans="1:19" ht="13.5">
      <c r="A852" s="1" t="s">
        <v>35</v>
      </c>
      <c r="B852" s="1">
        <v>26.92</v>
      </c>
      <c r="C852" s="1">
        <v>25.8</v>
      </c>
      <c r="D852" s="1">
        <v>6.64</v>
      </c>
      <c r="E852" s="1">
        <v>6.83</v>
      </c>
      <c r="F852" s="1">
        <v>2.58</v>
      </c>
      <c r="G852" s="1">
        <v>1.49</v>
      </c>
      <c r="H852" s="1">
        <v>1.04</v>
      </c>
      <c r="I852" s="1">
        <v>0.99</v>
      </c>
      <c r="K852" s="1" t="s">
        <v>35</v>
      </c>
      <c r="L852" s="3">
        <f t="shared" si="29"/>
        <v>2.239190830297283</v>
      </c>
      <c r="M852" s="3">
        <f t="shared" si="30"/>
        <v>2.5879190322386503</v>
      </c>
      <c r="N852" s="3">
        <f t="shared" si="31"/>
        <v>2.3773720014321515</v>
      </c>
      <c r="O852" s="3">
        <f t="shared" si="32"/>
        <v>3.1969668601385512</v>
      </c>
      <c r="P852" s="3">
        <f t="shared" si="33"/>
        <v>3.544929925803792</v>
      </c>
      <c r="Q852" s="3">
        <f t="shared" si="34"/>
        <v>5.663245914101102</v>
      </c>
      <c r="R852" s="3">
        <f t="shared" si="35"/>
        <v>6.36085626911315</v>
      </c>
      <c r="S852" s="3">
        <f t="shared" si="36"/>
        <v>6.391220142027114</v>
      </c>
    </row>
    <row r="853" spans="1:19" ht="13.5">
      <c r="A853" s="1" t="s">
        <v>36</v>
      </c>
      <c r="B853" s="1">
        <v>55.31</v>
      </c>
      <c r="C853" s="1">
        <v>37.69</v>
      </c>
      <c r="D853" s="1">
        <v>10.92</v>
      </c>
      <c r="E853" s="1">
        <v>9.09</v>
      </c>
      <c r="F853" s="1">
        <v>2.73</v>
      </c>
      <c r="G853" s="1">
        <v>1.03</v>
      </c>
      <c r="H853" s="1">
        <v>0.71</v>
      </c>
      <c r="I853" s="1">
        <v>0.59</v>
      </c>
      <c r="K853" s="1" t="s">
        <v>36</v>
      </c>
      <c r="L853" s="3">
        <f t="shared" si="29"/>
        <v>4.600655454076625</v>
      </c>
      <c r="M853" s="3">
        <f t="shared" si="30"/>
        <v>3.7805685397315782</v>
      </c>
      <c r="N853" s="3">
        <f t="shared" si="31"/>
        <v>3.909774436090226</v>
      </c>
      <c r="O853" s="3">
        <f t="shared" si="32"/>
        <v>4.25482119453286</v>
      </c>
      <c r="P853" s="3">
        <f t="shared" si="33"/>
        <v>3.751030502885408</v>
      </c>
      <c r="Q853" s="3">
        <f t="shared" si="34"/>
        <v>3.9148612694792853</v>
      </c>
      <c r="R853" s="3">
        <f t="shared" si="35"/>
        <v>4.342507645259938</v>
      </c>
      <c r="S853" s="3">
        <f t="shared" si="36"/>
        <v>3.80890897353131</v>
      </c>
    </row>
    <row r="854" spans="1:19" ht="13.5">
      <c r="A854" s="1" t="s">
        <v>37</v>
      </c>
      <c r="B854" s="1">
        <v>3.16</v>
      </c>
      <c r="C854" s="1">
        <v>2.75</v>
      </c>
      <c r="D854" s="1">
        <v>2.45</v>
      </c>
      <c r="E854" s="1">
        <v>0.93</v>
      </c>
      <c r="F854" s="1">
        <v>0.29</v>
      </c>
      <c r="G854" s="1">
        <v>0.28</v>
      </c>
      <c r="H854" s="1">
        <v>0.13</v>
      </c>
      <c r="I854" s="1">
        <v>0.12</v>
      </c>
      <c r="K854" s="1" t="s">
        <v>37</v>
      </c>
      <c r="L854" s="3">
        <f t="shared" si="29"/>
        <v>0.26284706626075094</v>
      </c>
      <c r="M854" s="3">
        <f t="shared" si="30"/>
        <v>0.2758440828936546</v>
      </c>
      <c r="N854" s="3">
        <f t="shared" si="31"/>
        <v>0.8771929824561403</v>
      </c>
      <c r="O854" s="3">
        <f t="shared" si="32"/>
        <v>0.43531173937464895</v>
      </c>
      <c r="P854" s="3">
        <f t="shared" si="33"/>
        <v>0.3984611156911239</v>
      </c>
      <c r="Q854" s="3">
        <f t="shared" si="34"/>
        <v>1.064234131508932</v>
      </c>
      <c r="R854" s="3">
        <f t="shared" si="35"/>
        <v>0.7951070336391437</v>
      </c>
      <c r="S854" s="3">
        <f t="shared" si="36"/>
        <v>0.7746933505487411</v>
      </c>
    </row>
    <row r="855" spans="1:19" ht="13.5">
      <c r="A855" s="1" t="s">
        <v>38</v>
      </c>
      <c r="B855" s="1">
        <v>9.64</v>
      </c>
      <c r="C855" s="1">
        <v>9.31</v>
      </c>
      <c r="D855" s="1">
        <v>8.31</v>
      </c>
      <c r="E855" s="1">
        <v>4.13</v>
      </c>
      <c r="F855" s="1">
        <v>1.3</v>
      </c>
      <c r="G855" s="1">
        <v>0.73</v>
      </c>
      <c r="H855" s="1">
        <v>0.3</v>
      </c>
      <c r="I855" s="1">
        <v>0.28</v>
      </c>
      <c r="K855" s="1" t="s">
        <v>38</v>
      </c>
      <c r="L855" s="3">
        <f t="shared" si="29"/>
        <v>0.8018499109979871</v>
      </c>
      <c r="M855" s="3">
        <f t="shared" si="30"/>
        <v>0.9338576042690634</v>
      </c>
      <c r="N855" s="3">
        <f t="shared" si="31"/>
        <v>2.975295381310419</v>
      </c>
      <c r="O855" s="3">
        <f t="shared" si="32"/>
        <v>1.9331585845347314</v>
      </c>
      <c r="P855" s="3">
        <f t="shared" si="33"/>
        <v>1.7862050013740038</v>
      </c>
      <c r="Q855" s="3">
        <f t="shared" si="34"/>
        <v>2.774610414291144</v>
      </c>
      <c r="R855" s="3">
        <f t="shared" si="35"/>
        <v>1.8348623853211006</v>
      </c>
      <c r="S855" s="3">
        <f t="shared" si="36"/>
        <v>1.8076178179470628</v>
      </c>
    </row>
    <row r="856" spans="1:19" ht="13.5">
      <c r="A856" s="1" t="s">
        <v>40</v>
      </c>
      <c r="B856" s="1">
        <v>4.18</v>
      </c>
      <c r="C856" s="1">
        <v>3.25</v>
      </c>
      <c r="D856" s="1">
        <v>2.52</v>
      </c>
      <c r="E856" s="1">
        <v>1.25</v>
      </c>
      <c r="F856" s="1">
        <v>0.36</v>
      </c>
      <c r="G856" s="1">
        <v>0.52</v>
      </c>
      <c r="H856" s="1">
        <v>0.29</v>
      </c>
      <c r="I856" s="1">
        <v>0.47</v>
      </c>
      <c r="K856" s="1" t="s">
        <v>40</v>
      </c>
      <c r="L856" s="3">
        <f t="shared" si="29"/>
        <v>0.3476901066360566</v>
      </c>
      <c r="M856" s="3">
        <f t="shared" si="30"/>
        <v>0.32599755251068263</v>
      </c>
      <c r="N856" s="3">
        <f t="shared" si="31"/>
        <v>0.9022556390977444</v>
      </c>
      <c r="O856" s="3">
        <f t="shared" si="32"/>
        <v>0.5850964238906572</v>
      </c>
      <c r="P856" s="3">
        <f t="shared" si="33"/>
        <v>0.49464138499587795</v>
      </c>
      <c r="Q856" s="3">
        <f t="shared" si="34"/>
        <v>1.9764348156594453</v>
      </c>
      <c r="R856" s="3">
        <f t="shared" si="35"/>
        <v>1.7737003058103975</v>
      </c>
      <c r="S856" s="3">
        <f t="shared" si="36"/>
        <v>3.034215622982569</v>
      </c>
    </row>
    <row r="857" spans="1:19" ht="13.5">
      <c r="A857" s="1" t="s">
        <v>41</v>
      </c>
      <c r="B857" s="1">
        <v>22.3</v>
      </c>
      <c r="C857" s="1">
        <v>10.11</v>
      </c>
      <c r="D857" s="1">
        <v>0.16</v>
      </c>
      <c r="E857" s="1">
        <v>0.07</v>
      </c>
      <c r="F857" s="1">
        <v>0.84</v>
      </c>
      <c r="G857" s="1">
        <v>0.17</v>
      </c>
      <c r="H857" s="1">
        <v>0.29</v>
      </c>
      <c r="I857" s="1">
        <v>0.16</v>
      </c>
      <c r="K857" s="1" t="s">
        <v>41</v>
      </c>
      <c r="L857" s="3">
        <f t="shared" si="29"/>
        <v>1.8549017650679578</v>
      </c>
      <c r="M857" s="3">
        <f t="shared" si="30"/>
        <v>1.0141031556563083</v>
      </c>
      <c r="N857" s="3">
        <f t="shared" si="31"/>
        <v>0.05728607232366631</v>
      </c>
      <c r="O857" s="3">
        <f t="shared" si="32"/>
        <v>0.03276539973787681</v>
      </c>
      <c r="P857" s="3">
        <f t="shared" si="33"/>
        <v>1.1541632316570487</v>
      </c>
      <c r="Q857" s="3">
        <f t="shared" si="34"/>
        <v>0.6461421512732801</v>
      </c>
      <c r="R857" s="3">
        <f t="shared" si="35"/>
        <v>1.7737003058103975</v>
      </c>
      <c r="S857" s="3">
        <f t="shared" si="36"/>
        <v>1.0329244673983213</v>
      </c>
    </row>
    <row r="858" spans="1:19" ht="13.5">
      <c r="A858" s="1" t="s">
        <v>44</v>
      </c>
      <c r="B858" s="1">
        <v>28.05</v>
      </c>
      <c r="C858" s="1">
        <v>23.65</v>
      </c>
      <c r="D858" s="1">
        <v>22.18</v>
      </c>
      <c r="E858" s="1">
        <v>7.69</v>
      </c>
      <c r="F858" s="1">
        <v>1.73</v>
      </c>
      <c r="G858" s="1">
        <v>1.08</v>
      </c>
      <c r="H858" s="1">
        <v>0.44</v>
      </c>
      <c r="I858" s="1">
        <v>0.43</v>
      </c>
      <c r="K858" s="1" t="s">
        <v>44</v>
      </c>
      <c r="L858" s="3">
        <f t="shared" si="29"/>
        <v>2.3331836103209063</v>
      </c>
      <c r="M858" s="3">
        <f t="shared" si="30"/>
        <v>2.372259112885429</v>
      </c>
      <c r="N858" s="3">
        <f t="shared" si="31"/>
        <v>7.941281775868242</v>
      </c>
      <c r="O858" s="3">
        <f t="shared" si="32"/>
        <v>3.5995131997753234</v>
      </c>
      <c r="P858" s="3">
        <f t="shared" si="33"/>
        <v>2.377026655674636</v>
      </c>
      <c r="Q858" s="3">
        <f t="shared" si="34"/>
        <v>4.104903078677309</v>
      </c>
      <c r="R858" s="3">
        <f t="shared" si="35"/>
        <v>2.691131498470948</v>
      </c>
      <c r="S858" s="3">
        <f t="shared" si="36"/>
        <v>2.775984506132989</v>
      </c>
    </row>
    <row r="859" spans="1:19" ht="13.5">
      <c r="A859" s="1" t="s">
        <v>45</v>
      </c>
      <c r="B859" s="1">
        <v>2.35</v>
      </c>
      <c r="C859" s="1">
        <v>1.63</v>
      </c>
      <c r="D859" s="1">
        <v>2.39</v>
      </c>
      <c r="E859" s="1">
        <v>1.73</v>
      </c>
      <c r="F859" s="1">
        <v>0.96</v>
      </c>
      <c r="G859" s="1">
        <v>0.38</v>
      </c>
      <c r="H859" s="1">
        <v>1.24</v>
      </c>
      <c r="I859" s="1">
        <v>1.53</v>
      </c>
      <c r="K859" s="1" t="s">
        <v>45</v>
      </c>
      <c r="L859" s="3">
        <f t="shared" si="29"/>
        <v>0.19547171066859642</v>
      </c>
      <c r="M859" s="3">
        <f t="shared" si="30"/>
        <v>0.1635003109515116</v>
      </c>
      <c r="N859" s="3">
        <f t="shared" si="31"/>
        <v>0.8557107053347656</v>
      </c>
      <c r="O859" s="3">
        <f t="shared" si="32"/>
        <v>0.8097734506646695</v>
      </c>
      <c r="P859" s="3">
        <f t="shared" si="33"/>
        <v>1.319043693322341</v>
      </c>
      <c r="Q859" s="3">
        <f t="shared" si="34"/>
        <v>1.4443177499049793</v>
      </c>
      <c r="R859" s="3">
        <f t="shared" si="35"/>
        <v>7.584097859327217</v>
      </c>
      <c r="S859" s="3">
        <f t="shared" si="36"/>
        <v>9.87734021949645</v>
      </c>
    </row>
    <row r="860" spans="1:19" ht="13.5">
      <c r="A860" s="1" t="s">
        <v>46</v>
      </c>
      <c r="B860" s="1">
        <v>5.46</v>
      </c>
      <c r="C860" s="1">
        <v>2.43</v>
      </c>
      <c r="D860" s="1">
        <v>1.17</v>
      </c>
      <c r="E860" s="1">
        <v>0.66</v>
      </c>
      <c r="F860" s="1">
        <v>0.22</v>
      </c>
      <c r="G860" s="1">
        <v>0.14</v>
      </c>
      <c r="H860" s="1">
        <v>0.07</v>
      </c>
      <c r="I860" s="1">
        <v>0.06</v>
      </c>
      <c r="K860" s="1" t="s">
        <v>46</v>
      </c>
      <c r="L860" s="3">
        <f t="shared" si="29"/>
        <v>0.45415980436193043</v>
      </c>
      <c r="M860" s="3">
        <f t="shared" si="30"/>
        <v>0.24374586233875659</v>
      </c>
      <c r="N860" s="3">
        <f t="shared" si="31"/>
        <v>0.4189044038668098</v>
      </c>
      <c r="O860" s="3">
        <f t="shared" si="32"/>
        <v>0.308930911814267</v>
      </c>
      <c r="P860" s="3">
        <f t="shared" si="33"/>
        <v>0.3022808463863699</v>
      </c>
      <c r="Q860" s="3">
        <f t="shared" si="34"/>
        <v>0.532117065754466</v>
      </c>
      <c r="R860" s="3">
        <f t="shared" si="35"/>
        <v>0.42813455657492355</v>
      </c>
      <c r="S860" s="3">
        <f t="shared" si="36"/>
        <v>0.38734667527437056</v>
      </c>
    </row>
    <row r="862" spans="1:19" ht="13.5">
      <c r="A862" s="1" t="s">
        <v>55</v>
      </c>
      <c r="B862" s="1">
        <f aca="true" t="shared" si="37" ref="B862:I862">SUM(B844:B860)</f>
        <v>1202.2200000000003</v>
      </c>
      <c r="C862" s="1">
        <f t="shared" si="37"/>
        <v>996.9399999999998</v>
      </c>
      <c r="D862" s="1">
        <f t="shared" si="37"/>
        <v>279.29999999999995</v>
      </c>
      <c r="E862" s="1">
        <f t="shared" si="37"/>
        <v>213.64000000000001</v>
      </c>
      <c r="F862" s="1">
        <f t="shared" si="37"/>
        <v>72.78</v>
      </c>
      <c r="G862" s="1">
        <f t="shared" si="37"/>
        <v>26.31</v>
      </c>
      <c r="H862" s="1">
        <f t="shared" si="37"/>
        <v>16.349999999999998</v>
      </c>
      <c r="I862" s="1">
        <f t="shared" si="37"/>
        <v>15.489999999999998</v>
      </c>
      <c r="K862" s="1" t="s">
        <v>55</v>
      </c>
      <c r="L862" s="1">
        <f aca="true" t="shared" si="38" ref="L862:S862">SUM(L844:L860)</f>
        <v>100</v>
      </c>
      <c r="M862" s="1">
        <f t="shared" si="38"/>
        <v>100</v>
      </c>
      <c r="N862" s="1">
        <f t="shared" si="38"/>
        <v>100</v>
      </c>
      <c r="O862" s="1">
        <f t="shared" si="38"/>
        <v>100.00000000000001</v>
      </c>
      <c r="P862" s="1">
        <f t="shared" si="38"/>
        <v>99.99999999999999</v>
      </c>
      <c r="Q862" s="1">
        <f t="shared" si="38"/>
        <v>100</v>
      </c>
      <c r="R862" s="1">
        <f t="shared" si="38"/>
        <v>100</v>
      </c>
      <c r="S862" s="1">
        <f t="shared" si="38"/>
        <v>100</v>
      </c>
    </row>
    <row r="867" spans="1:11" ht="13.5">
      <c r="A867" s="1" t="s">
        <v>110</v>
      </c>
      <c r="K867" s="1" t="s">
        <v>110</v>
      </c>
    </row>
    <row r="869" spans="2:12" ht="13.5">
      <c r="B869" s="1" t="s">
        <v>165</v>
      </c>
      <c r="L869" s="1" t="s">
        <v>156</v>
      </c>
    </row>
    <row r="871" spans="1:13" ht="13.5">
      <c r="A871" s="1" t="s">
        <v>1</v>
      </c>
      <c r="B871" s="1" t="s">
        <v>77</v>
      </c>
      <c r="C871" s="1" t="s">
        <v>86</v>
      </c>
      <c r="K871" s="1" t="s">
        <v>1</v>
      </c>
      <c r="L871" s="1" t="s">
        <v>77</v>
      </c>
      <c r="M871" s="1" t="s">
        <v>86</v>
      </c>
    </row>
    <row r="873" spans="1:11" ht="13.5">
      <c r="A873" s="1" t="s">
        <v>3</v>
      </c>
      <c r="K873" s="1" t="s">
        <v>3</v>
      </c>
    </row>
    <row r="874" spans="1:13" ht="13.5">
      <c r="A874" s="1" t="s">
        <v>13</v>
      </c>
      <c r="B874" s="1">
        <v>106.51</v>
      </c>
      <c r="C874" s="1">
        <v>113.2</v>
      </c>
      <c r="K874" s="1" t="s">
        <v>13</v>
      </c>
      <c r="L874" s="3">
        <f aca="true" t="shared" si="39" ref="L874:L890">(B874/589.48)*100</f>
        <v>18.068467123566535</v>
      </c>
      <c r="M874" s="3">
        <f aca="true" t="shared" si="40" ref="M874:M890">(C874/499.95)*100</f>
        <v>22.642264226422643</v>
      </c>
    </row>
    <row r="875" spans="1:13" ht="13.5">
      <c r="A875" s="1" t="s">
        <v>14</v>
      </c>
      <c r="B875" s="1">
        <v>3.69</v>
      </c>
      <c r="C875" s="1">
        <v>4.02</v>
      </c>
      <c r="K875" s="1" t="s">
        <v>14</v>
      </c>
      <c r="L875" s="3">
        <f t="shared" si="39"/>
        <v>0.6259754359774716</v>
      </c>
      <c r="M875" s="3">
        <f t="shared" si="40"/>
        <v>0.8040804080408039</v>
      </c>
    </row>
    <row r="876" spans="1:13" ht="13.5">
      <c r="A876" s="1" t="s">
        <v>15</v>
      </c>
      <c r="B876" s="1">
        <v>2.68</v>
      </c>
      <c r="C876" s="1">
        <v>2.9</v>
      </c>
      <c r="K876" s="1" t="s">
        <v>15</v>
      </c>
      <c r="L876" s="3">
        <f t="shared" si="39"/>
        <v>0.45463798602157834</v>
      </c>
      <c r="M876" s="3">
        <f t="shared" si="40"/>
        <v>0.58005800580058</v>
      </c>
    </row>
    <row r="877" spans="1:13" ht="13.5">
      <c r="A877" s="1" t="s">
        <v>16</v>
      </c>
      <c r="B877" s="1">
        <v>6.17</v>
      </c>
      <c r="C877" s="1">
        <v>6.1</v>
      </c>
      <c r="K877" s="1" t="s">
        <v>16</v>
      </c>
      <c r="L877" s="3">
        <f t="shared" si="39"/>
        <v>1.0466852140869918</v>
      </c>
      <c r="M877" s="3">
        <f t="shared" si="40"/>
        <v>1.2201220122012202</v>
      </c>
    </row>
    <row r="878" spans="1:13" ht="13.5">
      <c r="A878" s="1" t="s">
        <v>20</v>
      </c>
      <c r="B878" s="1">
        <v>24.03</v>
      </c>
      <c r="C878" s="1">
        <v>27.75</v>
      </c>
      <c r="K878" s="1" t="s">
        <v>20</v>
      </c>
      <c r="L878" s="3">
        <f t="shared" si="39"/>
        <v>4.076474180633779</v>
      </c>
      <c r="M878" s="3">
        <f t="shared" si="40"/>
        <v>5.5505550555055505</v>
      </c>
    </row>
    <row r="879" spans="1:13" ht="13.5">
      <c r="A879" s="1" t="s">
        <v>21</v>
      </c>
      <c r="B879" s="1">
        <v>220.88</v>
      </c>
      <c r="C879" s="1">
        <v>226.09</v>
      </c>
      <c r="K879" s="1" t="s">
        <v>21</v>
      </c>
      <c r="L879" s="3">
        <f t="shared" si="39"/>
        <v>37.47031281807695</v>
      </c>
      <c r="M879" s="3">
        <f t="shared" si="40"/>
        <v>45.222522252225225</v>
      </c>
    </row>
    <row r="880" spans="1:13" ht="13.5">
      <c r="A880" s="1" t="s">
        <v>27</v>
      </c>
      <c r="B880" s="1">
        <v>1.1</v>
      </c>
      <c r="C880" s="1">
        <v>0.95</v>
      </c>
      <c r="K880" s="1" t="s">
        <v>27</v>
      </c>
      <c r="L880" s="3">
        <f t="shared" si="39"/>
        <v>0.1866051435163195</v>
      </c>
      <c r="M880" s="3">
        <f t="shared" si="40"/>
        <v>0.19001900190019</v>
      </c>
    </row>
    <row r="881" spans="1:13" ht="13.5">
      <c r="A881" s="1" t="s">
        <v>34</v>
      </c>
      <c r="B881" s="1">
        <v>54.59</v>
      </c>
      <c r="C881" s="1">
        <v>45.41</v>
      </c>
      <c r="K881" s="1" t="s">
        <v>34</v>
      </c>
      <c r="L881" s="3">
        <f t="shared" si="39"/>
        <v>9.260704349596255</v>
      </c>
      <c r="M881" s="3">
        <f t="shared" si="40"/>
        <v>9.082908290829081</v>
      </c>
    </row>
    <row r="882" spans="1:13" ht="13.5">
      <c r="A882" s="1" t="s">
        <v>35</v>
      </c>
      <c r="B882" s="1">
        <v>14.14</v>
      </c>
      <c r="C882" s="1">
        <v>14.73</v>
      </c>
      <c r="K882" s="1" t="s">
        <v>35</v>
      </c>
      <c r="L882" s="3">
        <f t="shared" si="39"/>
        <v>2.3987242993825064</v>
      </c>
      <c r="M882" s="3">
        <f t="shared" si="40"/>
        <v>2.946294629462946</v>
      </c>
    </row>
    <row r="883" spans="1:13" ht="13.5">
      <c r="A883" s="1" t="s">
        <v>36</v>
      </c>
      <c r="B883" s="1">
        <v>26.33</v>
      </c>
      <c r="C883" s="1">
        <v>24.51</v>
      </c>
      <c r="K883" s="1" t="s">
        <v>36</v>
      </c>
      <c r="L883" s="3">
        <f t="shared" si="39"/>
        <v>4.466648571622446</v>
      </c>
      <c r="M883" s="3">
        <f t="shared" si="40"/>
        <v>4.902490249024903</v>
      </c>
    </row>
    <row r="884" spans="1:13" ht="13.5">
      <c r="A884" s="1" t="s">
        <v>37</v>
      </c>
      <c r="B884" s="1">
        <v>3.21</v>
      </c>
      <c r="C884" s="1">
        <v>1.23</v>
      </c>
      <c r="K884" s="1" t="s">
        <v>37</v>
      </c>
      <c r="L884" s="3">
        <f t="shared" si="39"/>
        <v>0.5445477369885323</v>
      </c>
      <c r="M884" s="3">
        <f t="shared" si="40"/>
        <v>0.24602460246024604</v>
      </c>
    </row>
    <row r="885" spans="1:13" ht="13.5">
      <c r="A885" s="1" t="s">
        <v>38</v>
      </c>
      <c r="B885" s="1">
        <v>17.04</v>
      </c>
      <c r="C885" s="1">
        <v>3.26</v>
      </c>
      <c r="K885" s="1" t="s">
        <v>38</v>
      </c>
      <c r="L885" s="3">
        <f t="shared" si="39"/>
        <v>2.8906833141073487</v>
      </c>
      <c r="M885" s="3">
        <f t="shared" si="40"/>
        <v>0.652065206520652</v>
      </c>
    </row>
    <row r="886" spans="1:13" ht="13.5">
      <c r="A886" s="1" t="s">
        <v>40</v>
      </c>
      <c r="B886" s="1">
        <v>3.3</v>
      </c>
      <c r="C886" s="1">
        <v>1.85</v>
      </c>
      <c r="K886" s="1" t="s">
        <v>40</v>
      </c>
      <c r="L886" s="3">
        <f t="shared" si="39"/>
        <v>0.5598154305489583</v>
      </c>
      <c r="M886" s="3">
        <f t="shared" si="40"/>
        <v>0.37003700370037007</v>
      </c>
    </row>
    <row r="887" spans="1:13" ht="13.5">
      <c r="A887" s="1" t="s">
        <v>41</v>
      </c>
      <c r="B887" s="1">
        <v>16.46</v>
      </c>
      <c r="C887" s="1">
        <v>13.49</v>
      </c>
      <c r="K887" s="1" t="s">
        <v>41</v>
      </c>
      <c r="L887" s="3">
        <f t="shared" si="39"/>
        <v>2.7922915111623805</v>
      </c>
      <c r="M887" s="3">
        <f t="shared" si="40"/>
        <v>2.698269826982698</v>
      </c>
    </row>
    <row r="888" spans="1:13" ht="13.5">
      <c r="A888" s="1" t="s">
        <v>44</v>
      </c>
      <c r="B888" s="1">
        <v>76.24</v>
      </c>
      <c r="C888" s="1">
        <v>7.62</v>
      </c>
      <c r="K888" s="1" t="s">
        <v>44</v>
      </c>
      <c r="L888" s="3">
        <f t="shared" si="39"/>
        <v>12.933432856076541</v>
      </c>
      <c r="M888" s="3">
        <f t="shared" si="40"/>
        <v>1.5241524152415242</v>
      </c>
    </row>
    <row r="889" spans="1:13" ht="13.5">
      <c r="A889" s="1" t="s">
        <v>45</v>
      </c>
      <c r="B889" s="1">
        <v>6.08</v>
      </c>
      <c r="C889" s="1">
        <v>1.7</v>
      </c>
      <c r="K889" s="1" t="s">
        <v>45</v>
      </c>
      <c r="L889" s="3">
        <f t="shared" si="39"/>
        <v>1.0314175205265657</v>
      </c>
      <c r="M889" s="3">
        <f t="shared" si="40"/>
        <v>0.34003400340034</v>
      </c>
    </row>
    <row r="890" spans="1:13" ht="13.5">
      <c r="A890" s="1" t="s">
        <v>46</v>
      </c>
      <c r="B890" s="1">
        <v>7.03</v>
      </c>
      <c r="C890" s="1">
        <v>5.14</v>
      </c>
      <c r="K890" s="1" t="s">
        <v>46</v>
      </c>
      <c r="L890" s="3">
        <f t="shared" si="39"/>
        <v>1.1925765081088417</v>
      </c>
      <c r="M890" s="3">
        <f t="shared" si="40"/>
        <v>1.0281028102810281</v>
      </c>
    </row>
    <row r="892" spans="1:13" ht="13.5">
      <c r="A892" s="1" t="s">
        <v>55</v>
      </c>
      <c r="B892" s="1">
        <f>SUM(B874:B890)</f>
        <v>589.48</v>
      </c>
      <c r="C892" s="1">
        <f>SUM(C874:C890)</f>
        <v>499.95</v>
      </c>
      <c r="K892" s="1" t="s">
        <v>55</v>
      </c>
      <c r="L892" s="1">
        <f>SUM(L874:L890)</f>
        <v>99.99999999999997</v>
      </c>
      <c r="M892" s="1">
        <f>SUM(M874:M890)</f>
        <v>100.00000000000001</v>
      </c>
    </row>
    <row r="897" spans="1:11" ht="13.5">
      <c r="A897" s="1" t="s">
        <v>110</v>
      </c>
      <c r="K897" s="1" t="s">
        <v>110</v>
      </c>
    </row>
    <row r="899" spans="2:12" ht="13.5">
      <c r="B899" s="1" t="s">
        <v>164</v>
      </c>
      <c r="L899" s="1" t="s">
        <v>157</v>
      </c>
    </row>
    <row r="901" spans="1:19" ht="13.5">
      <c r="A901" s="1" t="s">
        <v>1</v>
      </c>
      <c r="B901" s="1" t="s">
        <v>57</v>
      </c>
      <c r="C901" s="1" t="s">
        <v>88</v>
      </c>
      <c r="D901" s="1" t="s">
        <v>89</v>
      </c>
      <c r="E901" s="1" t="s">
        <v>90</v>
      </c>
      <c r="F901" s="1" t="s">
        <v>91</v>
      </c>
      <c r="G901" s="1" t="s">
        <v>92</v>
      </c>
      <c r="H901" s="1" t="s">
        <v>93</v>
      </c>
      <c r="I901" s="1" t="s">
        <v>94</v>
      </c>
      <c r="K901" s="1" t="s">
        <v>1</v>
      </c>
      <c r="L901" s="1" t="s">
        <v>57</v>
      </c>
      <c r="M901" s="1" t="s">
        <v>88</v>
      </c>
      <c r="N901" s="1" t="s">
        <v>89</v>
      </c>
      <c r="O901" s="1" t="s">
        <v>90</v>
      </c>
      <c r="P901" s="1" t="s">
        <v>91</v>
      </c>
      <c r="Q901" s="1" t="s">
        <v>92</v>
      </c>
      <c r="R901" s="1" t="s">
        <v>93</v>
      </c>
      <c r="S901" s="1" t="s">
        <v>94</v>
      </c>
    </row>
    <row r="903" spans="1:11" ht="13.5">
      <c r="A903" s="1" t="s">
        <v>3</v>
      </c>
      <c r="K903" s="1" t="s">
        <v>3</v>
      </c>
    </row>
    <row r="904" spans="1:19" ht="13.5">
      <c r="A904" s="1" t="s">
        <v>13</v>
      </c>
      <c r="B904" s="1">
        <v>219.38</v>
      </c>
      <c r="C904" s="1">
        <v>196.23</v>
      </c>
      <c r="D904" s="1">
        <v>24.55</v>
      </c>
      <c r="E904" s="1">
        <v>13.95</v>
      </c>
      <c r="F904" s="1">
        <v>9.55</v>
      </c>
      <c r="G904" s="1">
        <v>3.88</v>
      </c>
      <c r="H904" s="1">
        <v>2.42</v>
      </c>
      <c r="I904" s="1">
        <v>2.01</v>
      </c>
      <c r="K904" s="1" t="s">
        <v>13</v>
      </c>
      <c r="L904" s="3">
        <f aca="true" t="shared" si="41" ref="L904:L920">(B904/887.51)*100</f>
        <v>24.718594720059492</v>
      </c>
      <c r="M904" s="3">
        <f aca="true" t="shared" si="42" ref="M904:M920">(C904/968.65)*100</f>
        <v>20.258091157796933</v>
      </c>
      <c r="N904" s="3">
        <f aca="true" t="shared" si="43" ref="N904:N920">(D904/114.73)*100</f>
        <v>21.398065022226096</v>
      </c>
      <c r="O904" s="3">
        <f aca="true" t="shared" si="44" ref="O904:O920">(E904/102.18)*100</f>
        <v>13.652378156194949</v>
      </c>
      <c r="P904" s="3">
        <f aca="true" t="shared" si="45" ref="P904:P920">(F904/66.41)*100</f>
        <v>14.380364402951365</v>
      </c>
      <c r="Q904" s="3">
        <f aca="true" t="shared" si="46" ref="Q904:Q920">(G904/35.81)*100</f>
        <v>10.83496230103323</v>
      </c>
      <c r="R904" s="3">
        <f aca="true" t="shared" si="47" ref="R904:R920">(H904/24.17)*100</f>
        <v>10.012412081092261</v>
      </c>
      <c r="S904" s="3">
        <f aca="true" t="shared" si="48" ref="S904:S920">(I904/23.26)*100</f>
        <v>8.641444539982801</v>
      </c>
    </row>
    <row r="905" spans="1:19" ht="13.5">
      <c r="A905" s="1" t="s">
        <v>14</v>
      </c>
      <c r="B905" s="1">
        <v>5.44</v>
      </c>
      <c r="C905" s="1">
        <v>8.13</v>
      </c>
      <c r="D905" s="1">
        <v>1.51</v>
      </c>
      <c r="E905" s="1">
        <v>1.01</v>
      </c>
      <c r="F905" s="1">
        <v>0.95</v>
      </c>
      <c r="G905" s="1">
        <v>0.67</v>
      </c>
      <c r="H905" s="1">
        <v>0.48</v>
      </c>
      <c r="I905" s="1">
        <v>0.42</v>
      </c>
      <c r="K905" s="1" t="s">
        <v>14</v>
      </c>
      <c r="L905" s="3">
        <f t="shared" si="41"/>
        <v>0.6129508399905353</v>
      </c>
      <c r="M905" s="3">
        <f t="shared" si="42"/>
        <v>0.8393124451556291</v>
      </c>
      <c r="N905" s="3">
        <f t="shared" si="43"/>
        <v>1.3161335308986315</v>
      </c>
      <c r="O905" s="3">
        <f t="shared" si="44"/>
        <v>0.9884517518105305</v>
      </c>
      <c r="P905" s="3">
        <f t="shared" si="45"/>
        <v>1.4305074536967324</v>
      </c>
      <c r="Q905" s="3">
        <f t="shared" si="46"/>
        <v>1.8709857581681095</v>
      </c>
      <c r="R905" s="3">
        <f t="shared" si="47"/>
        <v>1.9859329747621015</v>
      </c>
      <c r="S905" s="3">
        <f t="shared" si="48"/>
        <v>1.805674978503869</v>
      </c>
    </row>
    <row r="906" spans="1:19" ht="13.5">
      <c r="A906" s="1" t="s">
        <v>15</v>
      </c>
      <c r="B906" s="1">
        <v>5.56</v>
      </c>
      <c r="C906" s="1">
        <v>11.37</v>
      </c>
      <c r="D906" s="1">
        <v>0.81</v>
      </c>
      <c r="E906" s="1">
        <v>0.55</v>
      </c>
      <c r="F906" s="1">
        <v>0.56</v>
      </c>
      <c r="H906" s="1">
        <v>0.31</v>
      </c>
      <c r="I906" s="1">
        <v>0.36</v>
      </c>
      <c r="K906" s="1" t="s">
        <v>15</v>
      </c>
      <c r="L906" s="3">
        <f t="shared" si="41"/>
        <v>0.6264718144020912</v>
      </c>
      <c r="M906" s="3">
        <f t="shared" si="42"/>
        <v>1.1737985856604551</v>
      </c>
      <c r="N906" s="3">
        <f t="shared" si="43"/>
        <v>0.7060054039919812</v>
      </c>
      <c r="O906" s="3">
        <f t="shared" si="44"/>
        <v>0.5382658054413779</v>
      </c>
      <c r="P906" s="3">
        <f t="shared" si="45"/>
        <v>0.8432464990212319</v>
      </c>
      <c r="Q906" s="3">
        <f t="shared" si="46"/>
        <v>0</v>
      </c>
      <c r="R906" s="3">
        <f t="shared" si="47"/>
        <v>1.2825817128671906</v>
      </c>
      <c r="S906" s="3">
        <f t="shared" si="48"/>
        <v>1.5477214101461736</v>
      </c>
    </row>
    <row r="907" spans="1:19" ht="13.5">
      <c r="A907" s="1" t="s">
        <v>16</v>
      </c>
      <c r="B907" s="1">
        <v>9.26</v>
      </c>
      <c r="C907" s="1">
        <v>18.9</v>
      </c>
      <c r="D907" s="1">
        <v>2.21</v>
      </c>
      <c r="E907" s="1">
        <v>1.84</v>
      </c>
      <c r="F907" s="1">
        <v>1.73</v>
      </c>
      <c r="G907" s="1">
        <v>0.51</v>
      </c>
      <c r="H907" s="1">
        <v>0.82</v>
      </c>
      <c r="I907" s="1">
        <v>0.77</v>
      </c>
      <c r="K907" s="1" t="s">
        <v>16</v>
      </c>
      <c r="L907" s="3">
        <f t="shared" si="41"/>
        <v>1.0433685254250658</v>
      </c>
      <c r="M907" s="3">
        <f t="shared" si="42"/>
        <v>1.95116915294482</v>
      </c>
      <c r="N907" s="3">
        <f t="shared" si="43"/>
        <v>1.9262616578052818</v>
      </c>
      <c r="O907" s="3">
        <f t="shared" si="44"/>
        <v>1.80074378547661</v>
      </c>
      <c r="P907" s="3">
        <f t="shared" si="45"/>
        <v>2.605029363047734</v>
      </c>
      <c r="Q907" s="3">
        <f t="shared" si="46"/>
        <v>1.424183189053337</v>
      </c>
      <c r="R907" s="3">
        <f t="shared" si="47"/>
        <v>3.3926354985519236</v>
      </c>
      <c r="S907" s="3">
        <f t="shared" si="48"/>
        <v>3.310404127257094</v>
      </c>
    </row>
    <row r="908" spans="1:19" ht="13.5">
      <c r="A908" s="1" t="s">
        <v>20</v>
      </c>
      <c r="B908" s="1">
        <v>70.07</v>
      </c>
      <c r="C908" s="1">
        <v>53.42</v>
      </c>
      <c r="D908" s="1">
        <v>15.34</v>
      </c>
      <c r="E908" s="1">
        <v>5.01</v>
      </c>
      <c r="F908" s="1">
        <v>4.65</v>
      </c>
      <c r="G908" s="1">
        <v>3.66</v>
      </c>
      <c r="H908" s="1">
        <v>2.23</v>
      </c>
      <c r="I908" s="1">
        <v>1.8</v>
      </c>
      <c r="K908" s="1" t="s">
        <v>20</v>
      </c>
      <c r="L908" s="3">
        <f t="shared" si="41"/>
        <v>7.89512230848103</v>
      </c>
      <c r="M908" s="3">
        <f t="shared" si="42"/>
        <v>5.514891859804883</v>
      </c>
      <c r="N908" s="3">
        <f t="shared" si="43"/>
        <v>13.370522095354309</v>
      </c>
      <c r="O908" s="3">
        <f t="shared" si="44"/>
        <v>4.903112155020552</v>
      </c>
      <c r="P908" s="3">
        <f t="shared" si="45"/>
        <v>7.001957536515587</v>
      </c>
      <c r="Q908" s="3">
        <f t="shared" si="46"/>
        <v>10.220608768500417</v>
      </c>
      <c r="R908" s="3">
        <f t="shared" si="47"/>
        <v>9.226313611915597</v>
      </c>
      <c r="S908" s="3">
        <f t="shared" si="48"/>
        <v>7.738607050730868</v>
      </c>
    </row>
    <row r="909" spans="1:19" ht="13.5">
      <c r="A909" s="1" t="s">
        <v>21</v>
      </c>
      <c r="B909" s="1">
        <v>358.76</v>
      </c>
      <c r="C909" s="1">
        <v>386.38</v>
      </c>
      <c r="D909" s="1">
        <v>42.69</v>
      </c>
      <c r="E909" s="1">
        <v>47.48</v>
      </c>
      <c r="F909" s="1">
        <v>24.74</v>
      </c>
      <c r="G909" s="1">
        <v>10.73</v>
      </c>
      <c r="H909" s="1">
        <v>6.29</v>
      </c>
      <c r="I909" s="1">
        <v>5.97</v>
      </c>
      <c r="K909" s="1" t="s">
        <v>21</v>
      </c>
      <c r="L909" s="3">
        <f t="shared" si="41"/>
        <v>40.4232064990817</v>
      </c>
      <c r="M909" s="3">
        <f t="shared" si="42"/>
        <v>39.88850461983173</v>
      </c>
      <c r="N909" s="3">
        <f t="shared" si="43"/>
        <v>37.209099625207</v>
      </c>
      <c r="O909" s="3">
        <f t="shared" si="44"/>
        <v>46.46701898610295</v>
      </c>
      <c r="P909" s="3">
        <f t="shared" si="45"/>
        <v>37.253425688902276</v>
      </c>
      <c r="Q909" s="3">
        <f t="shared" si="46"/>
        <v>29.96369729125942</v>
      </c>
      <c r="R909" s="3">
        <f t="shared" si="47"/>
        <v>26.023996690111705</v>
      </c>
      <c r="S909" s="3">
        <f t="shared" si="48"/>
        <v>25.66638005159071</v>
      </c>
    </row>
    <row r="910" spans="1:19" ht="13.5">
      <c r="A910" s="1" t="s">
        <v>27</v>
      </c>
      <c r="B910" s="1">
        <v>0.7</v>
      </c>
      <c r="C910" s="1">
        <v>5.54</v>
      </c>
      <c r="D910" s="1">
        <v>0.27</v>
      </c>
      <c r="E910" s="1">
        <v>0.23</v>
      </c>
      <c r="F910" s="1">
        <v>0.06</v>
      </c>
      <c r="H910" s="1">
        <v>0.09</v>
      </c>
      <c r="I910" s="1">
        <v>0.05</v>
      </c>
      <c r="K910" s="1" t="s">
        <v>27</v>
      </c>
      <c r="L910" s="3">
        <f t="shared" si="41"/>
        <v>0.07887235073407624</v>
      </c>
      <c r="M910" s="3">
        <f t="shared" si="42"/>
        <v>0.5719300056780054</v>
      </c>
      <c r="N910" s="3">
        <f t="shared" si="43"/>
        <v>0.23533513466399372</v>
      </c>
      <c r="O910" s="3">
        <f t="shared" si="44"/>
        <v>0.22509297318457624</v>
      </c>
      <c r="P910" s="3">
        <f t="shared" si="45"/>
        <v>0.09034783918084627</v>
      </c>
      <c r="Q910" s="3">
        <f t="shared" si="46"/>
        <v>0</v>
      </c>
      <c r="R910" s="3">
        <f t="shared" si="47"/>
        <v>0.37236243276789405</v>
      </c>
      <c r="S910" s="3">
        <f t="shared" si="48"/>
        <v>0.21496130696474636</v>
      </c>
    </row>
    <row r="911" spans="1:19" ht="13.5">
      <c r="A911" s="1" t="s">
        <v>34</v>
      </c>
      <c r="B911" s="1">
        <v>95.88</v>
      </c>
      <c r="C911" s="1">
        <v>99.7</v>
      </c>
      <c r="D911" s="1">
        <v>12.89</v>
      </c>
      <c r="E911" s="1">
        <v>16.31</v>
      </c>
      <c r="F911" s="1">
        <v>11.95</v>
      </c>
      <c r="G911" s="1">
        <v>7.76</v>
      </c>
      <c r="H911" s="1">
        <v>4.47</v>
      </c>
      <c r="I911" s="1">
        <v>5.08</v>
      </c>
      <c r="K911" s="1" t="s">
        <v>34</v>
      </c>
      <c r="L911" s="3">
        <f t="shared" si="41"/>
        <v>10.803258554833185</v>
      </c>
      <c r="M911" s="3">
        <f t="shared" si="42"/>
        <v>10.292675372941723</v>
      </c>
      <c r="N911" s="3">
        <f t="shared" si="43"/>
        <v>11.235073651181034</v>
      </c>
      <c r="O911" s="3">
        <f t="shared" si="44"/>
        <v>15.96202779408886</v>
      </c>
      <c r="P911" s="3">
        <f t="shared" si="45"/>
        <v>17.994277970185212</v>
      </c>
      <c r="Q911" s="3">
        <f t="shared" si="46"/>
        <v>21.66992460206646</v>
      </c>
      <c r="R911" s="3">
        <f t="shared" si="47"/>
        <v>18.49400082747207</v>
      </c>
      <c r="S911" s="3">
        <f t="shared" si="48"/>
        <v>21.84006878761823</v>
      </c>
    </row>
    <row r="912" spans="1:19" ht="13.5">
      <c r="A912" s="1" t="s">
        <v>35</v>
      </c>
      <c r="B912" s="1">
        <v>25.14</v>
      </c>
      <c r="C912" s="1">
        <v>22.26</v>
      </c>
      <c r="D912" s="1">
        <v>3.44</v>
      </c>
      <c r="E912" s="1">
        <v>3.25</v>
      </c>
      <c r="F912" s="1">
        <v>2.83</v>
      </c>
      <c r="G912" s="1">
        <v>2.27</v>
      </c>
      <c r="H912" s="1">
        <v>1.57</v>
      </c>
      <c r="I912" s="1">
        <v>1.3</v>
      </c>
      <c r="K912" s="1" t="s">
        <v>35</v>
      </c>
      <c r="L912" s="3">
        <f t="shared" si="41"/>
        <v>2.8326441392209665</v>
      </c>
      <c r="M912" s="3">
        <f t="shared" si="42"/>
        <v>2.2980436690238992</v>
      </c>
      <c r="N912" s="3">
        <f t="shared" si="43"/>
        <v>2.9983439379412533</v>
      </c>
      <c r="O912" s="3">
        <f t="shared" si="44"/>
        <v>3.1806615776081424</v>
      </c>
      <c r="P912" s="3">
        <f t="shared" si="45"/>
        <v>4.261406414696582</v>
      </c>
      <c r="Q912" s="3">
        <f t="shared" si="46"/>
        <v>6.339011449315833</v>
      </c>
      <c r="R912" s="3">
        <f t="shared" si="47"/>
        <v>6.495655771617708</v>
      </c>
      <c r="S912" s="3">
        <f t="shared" si="48"/>
        <v>5.588993981083404</v>
      </c>
    </row>
    <row r="913" spans="1:19" ht="13.5">
      <c r="A913" s="1" t="s">
        <v>36</v>
      </c>
      <c r="B913" s="1">
        <v>39.81</v>
      </c>
      <c r="C913" s="1">
        <v>45.69</v>
      </c>
      <c r="D913" s="1">
        <v>5.03</v>
      </c>
      <c r="E913" s="1">
        <v>5.23</v>
      </c>
      <c r="F913" s="1">
        <v>2.37</v>
      </c>
      <c r="G913" s="1">
        <v>1.39</v>
      </c>
      <c r="H913" s="1">
        <v>1.54</v>
      </c>
      <c r="I913" s="1">
        <v>1.2</v>
      </c>
      <c r="K913" s="1" t="s">
        <v>36</v>
      </c>
      <c r="L913" s="3">
        <f t="shared" si="41"/>
        <v>4.485583261033678</v>
      </c>
      <c r="M913" s="3">
        <f t="shared" si="42"/>
        <v>4.716873999896763</v>
      </c>
      <c r="N913" s="3">
        <f t="shared" si="43"/>
        <v>4.3842063976292165</v>
      </c>
      <c r="O913" s="3">
        <f t="shared" si="44"/>
        <v>5.118418477197103</v>
      </c>
      <c r="P913" s="3">
        <f t="shared" si="45"/>
        <v>3.5687396476434277</v>
      </c>
      <c r="Q913" s="3">
        <f t="shared" si="46"/>
        <v>3.8815973191845847</v>
      </c>
      <c r="R913" s="3">
        <f t="shared" si="47"/>
        <v>6.371534960695076</v>
      </c>
      <c r="S913" s="3">
        <f t="shared" si="48"/>
        <v>5.159071367153912</v>
      </c>
    </row>
    <row r="914" spans="1:19" ht="13.5">
      <c r="A914" s="1" t="s">
        <v>37</v>
      </c>
      <c r="B914" s="1">
        <v>3.07</v>
      </c>
      <c r="C914" s="1">
        <v>4.2</v>
      </c>
      <c r="D914" s="1">
        <v>0.41</v>
      </c>
      <c r="E914" s="1">
        <v>0.27</v>
      </c>
      <c r="F914" s="1">
        <v>0.25</v>
      </c>
      <c r="G914" s="1">
        <v>0.33</v>
      </c>
      <c r="H914" s="1">
        <v>0.35</v>
      </c>
      <c r="I914" s="1">
        <v>0.24</v>
      </c>
      <c r="K914" s="1" t="s">
        <v>37</v>
      </c>
      <c r="L914" s="3">
        <f t="shared" si="41"/>
        <v>0.34591159536230576</v>
      </c>
      <c r="M914" s="3">
        <f t="shared" si="42"/>
        <v>0.4335931450988489</v>
      </c>
      <c r="N914" s="3">
        <f t="shared" si="43"/>
        <v>0.3573607600453238</v>
      </c>
      <c r="O914" s="3">
        <f t="shared" si="44"/>
        <v>0.26423957721667646</v>
      </c>
      <c r="P914" s="3">
        <f t="shared" si="45"/>
        <v>0.37644932992019275</v>
      </c>
      <c r="Q914" s="3">
        <f t="shared" si="46"/>
        <v>0.9215302987992181</v>
      </c>
      <c r="R914" s="3">
        <f t="shared" si="47"/>
        <v>1.448076127430699</v>
      </c>
      <c r="S914" s="3">
        <f t="shared" si="48"/>
        <v>1.0318142734307822</v>
      </c>
    </row>
    <row r="915" spans="1:19" ht="13.5">
      <c r="A915" s="1" t="s">
        <v>38</v>
      </c>
      <c r="B915" s="1">
        <v>9.47</v>
      </c>
      <c r="C915" s="1">
        <v>17.72</v>
      </c>
      <c r="D915" s="1">
        <v>0.86</v>
      </c>
      <c r="E915" s="1">
        <v>1.2</v>
      </c>
      <c r="F915" s="1">
        <v>1.36</v>
      </c>
      <c r="G915" s="1">
        <v>0.88</v>
      </c>
      <c r="H915" s="1">
        <v>0.72</v>
      </c>
      <c r="I915" s="1">
        <v>0.57</v>
      </c>
      <c r="K915" s="1" t="s">
        <v>38</v>
      </c>
      <c r="L915" s="3">
        <f t="shared" si="41"/>
        <v>1.0670302306452886</v>
      </c>
      <c r="M915" s="3">
        <f t="shared" si="42"/>
        <v>1.8293501264646672</v>
      </c>
      <c r="N915" s="3">
        <f t="shared" si="43"/>
        <v>0.7495859844853133</v>
      </c>
      <c r="O915" s="3">
        <f t="shared" si="44"/>
        <v>1.1743981209630063</v>
      </c>
      <c r="P915" s="3">
        <f t="shared" si="45"/>
        <v>2.047884354765849</v>
      </c>
      <c r="Q915" s="3">
        <f t="shared" si="46"/>
        <v>2.4574141301312484</v>
      </c>
      <c r="R915" s="3">
        <f t="shared" si="47"/>
        <v>2.9788994621431524</v>
      </c>
      <c r="S915" s="3">
        <f t="shared" si="48"/>
        <v>2.450558899398108</v>
      </c>
    </row>
    <row r="916" spans="1:19" ht="13.5">
      <c r="A916" s="1" t="s">
        <v>40</v>
      </c>
      <c r="B916" s="1">
        <v>3.28</v>
      </c>
      <c r="C916" s="1">
        <v>2.89</v>
      </c>
      <c r="D916" s="1">
        <v>0.38</v>
      </c>
      <c r="E916" s="1">
        <v>0.38</v>
      </c>
      <c r="F916" s="1">
        <v>0.55</v>
      </c>
      <c r="G916" s="1">
        <v>0.51</v>
      </c>
      <c r="H916" s="1">
        <v>0.42</v>
      </c>
      <c r="I916" s="1">
        <v>0.54</v>
      </c>
      <c r="K916" s="1" t="s">
        <v>40</v>
      </c>
      <c r="L916" s="3">
        <f t="shared" si="41"/>
        <v>0.36957330058252863</v>
      </c>
      <c r="M916" s="3">
        <f t="shared" si="42"/>
        <v>0.2983533784132556</v>
      </c>
      <c r="N916" s="3">
        <f t="shared" si="43"/>
        <v>0.3312124117493245</v>
      </c>
      <c r="O916" s="3">
        <f t="shared" si="44"/>
        <v>0.37189273830495206</v>
      </c>
      <c r="P916" s="3">
        <f t="shared" si="45"/>
        <v>0.8281885258244241</v>
      </c>
      <c r="Q916" s="3">
        <f t="shared" si="46"/>
        <v>1.424183189053337</v>
      </c>
      <c r="R916" s="3">
        <f t="shared" si="47"/>
        <v>1.7376913529168387</v>
      </c>
      <c r="S916" s="3">
        <f t="shared" si="48"/>
        <v>2.3215821152192606</v>
      </c>
    </row>
    <row r="917" spans="1:19" ht="13.5">
      <c r="A917" s="1" t="s">
        <v>41</v>
      </c>
      <c r="B917" s="1">
        <v>13.92</v>
      </c>
      <c r="C917" s="1">
        <v>20.09</v>
      </c>
      <c r="D917" s="1">
        <v>1.02</v>
      </c>
      <c r="E917" s="1">
        <v>1.08</v>
      </c>
      <c r="F917" s="1">
        <v>0.34</v>
      </c>
      <c r="G917" s="1">
        <v>0.57</v>
      </c>
      <c r="H917" s="1">
        <v>0.09</v>
      </c>
      <c r="I917" s="1">
        <v>0.21</v>
      </c>
      <c r="K917" s="1" t="s">
        <v>41</v>
      </c>
      <c r="L917" s="3">
        <f t="shared" si="41"/>
        <v>1.5684330317404873</v>
      </c>
      <c r="M917" s="3">
        <f t="shared" si="42"/>
        <v>2.0740205440561605</v>
      </c>
      <c r="N917" s="3">
        <f t="shared" si="43"/>
        <v>0.8890438420639764</v>
      </c>
      <c r="O917" s="3">
        <f t="shared" si="44"/>
        <v>1.0569583088667058</v>
      </c>
      <c r="P917" s="3">
        <f t="shared" si="45"/>
        <v>0.5119710886914622</v>
      </c>
      <c r="Q917" s="3">
        <f t="shared" si="46"/>
        <v>1.5917341524713764</v>
      </c>
      <c r="R917" s="3">
        <f t="shared" si="47"/>
        <v>0.37236243276789405</v>
      </c>
      <c r="S917" s="3">
        <f t="shared" si="48"/>
        <v>0.9028374892519345</v>
      </c>
    </row>
    <row r="918" spans="1:19" ht="13.5">
      <c r="A918" s="1" t="s">
        <v>44</v>
      </c>
      <c r="B918" s="1">
        <v>21.51</v>
      </c>
      <c r="C918" s="1">
        <v>64.24</v>
      </c>
      <c r="D918" s="1">
        <v>1.02</v>
      </c>
      <c r="E918" s="1">
        <v>2.37</v>
      </c>
      <c r="F918" s="1">
        <v>2.31</v>
      </c>
      <c r="G918" s="1">
        <v>1.09</v>
      </c>
      <c r="H918" s="1">
        <v>1.01</v>
      </c>
      <c r="I918" s="1">
        <v>0.77</v>
      </c>
      <c r="K918" s="1" t="s">
        <v>44</v>
      </c>
      <c r="L918" s="3">
        <f t="shared" si="41"/>
        <v>2.4236346632714</v>
      </c>
      <c r="M918" s="3">
        <f t="shared" si="42"/>
        <v>6.631910390750012</v>
      </c>
      <c r="N918" s="3">
        <f t="shared" si="43"/>
        <v>0.8890438420639764</v>
      </c>
      <c r="O918" s="3">
        <f t="shared" si="44"/>
        <v>2.319436288901938</v>
      </c>
      <c r="P918" s="3">
        <f t="shared" si="45"/>
        <v>3.478391808462581</v>
      </c>
      <c r="Q918" s="3">
        <f t="shared" si="46"/>
        <v>3.043842502094387</v>
      </c>
      <c r="R918" s="3">
        <f t="shared" si="47"/>
        <v>4.178733967728589</v>
      </c>
      <c r="S918" s="3">
        <f t="shared" si="48"/>
        <v>3.310404127257094</v>
      </c>
    </row>
    <row r="919" spans="1:19" ht="13.5">
      <c r="A919" s="1" t="s">
        <v>45</v>
      </c>
      <c r="B919" s="1">
        <v>2.29</v>
      </c>
      <c r="C919" s="1">
        <v>4.47</v>
      </c>
      <c r="D919" s="1">
        <v>1.91</v>
      </c>
      <c r="E919" s="1">
        <v>1.67</v>
      </c>
      <c r="F919" s="1">
        <v>1.88</v>
      </c>
      <c r="G919" s="1">
        <v>1.43</v>
      </c>
      <c r="H919" s="1">
        <v>1.28</v>
      </c>
      <c r="I919" s="1">
        <v>1.84</v>
      </c>
      <c r="K919" s="1" t="s">
        <v>45</v>
      </c>
      <c r="L919" s="3">
        <f t="shared" si="41"/>
        <v>0.25802526168719225</v>
      </c>
      <c r="M919" s="3">
        <f t="shared" si="42"/>
        <v>0.46146699014091774</v>
      </c>
      <c r="N919" s="3">
        <f t="shared" si="43"/>
        <v>1.6647781748452888</v>
      </c>
      <c r="O919" s="3">
        <f t="shared" si="44"/>
        <v>1.6343707183401839</v>
      </c>
      <c r="P919" s="3">
        <f t="shared" si="45"/>
        <v>2.8308989609998494</v>
      </c>
      <c r="Q919" s="3">
        <f t="shared" si="46"/>
        <v>3.9932979614632784</v>
      </c>
      <c r="R919" s="3">
        <f t="shared" si="47"/>
        <v>5.295821266032271</v>
      </c>
      <c r="S919" s="3">
        <f t="shared" si="48"/>
        <v>7.910576096302665</v>
      </c>
    </row>
    <row r="920" spans="1:19" ht="13.5">
      <c r="A920" s="1" t="s">
        <v>46</v>
      </c>
      <c r="B920" s="1">
        <v>3.97</v>
      </c>
      <c r="C920" s="1">
        <v>7.42</v>
      </c>
      <c r="D920" s="1">
        <v>0.39</v>
      </c>
      <c r="E920" s="1">
        <v>0.35</v>
      </c>
      <c r="F920" s="1">
        <v>0.33</v>
      </c>
      <c r="G920" s="1">
        <v>0.13</v>
      </c>
      <c r="H920" s="1">
        <v>0.08</v>
      </c>
      <c r="I920" s="1">
        <v>0.13</v>
      </c>
      <c r="K920" s="1" t="s">
        <v>46</v>
      </c>
      <c r="L920" s="3">
        <f t="shared" si="41"/>
        <v>0.4473189034489753</v>
      </c>
      <c r="M920" s="3">
        <f t="shared" si="42"/>
        <v>0.7660145563412998</v>
      </c>
      <c r="N920" s="3">
        <f t="shared" si="43"/>
        <v>0.33992852784799094</v>
      </c>
      <c r="O920" s="3">
        <f t="shared" si="44"/>
        <v>0.34253278528087683</v>
      </c>
      <c r="P920" s="3">
        <f t="shared" si="45"/>
        <v>0.4969131154946545</v>
      </c>
      <c r="Q920" s="3">
        <f t="shared" si="46"/>
        <v>0.36302708740575257</v>
      </c>
      <c r="R920" s="3">
        <f t="shared" si="47"/>
        <v>0.33098882912701694</v>
      </c>
      <c r="S920" s="3">
        <f t="shared" si="48"/>
        <v>0.5588993981083406</v>
      </c>
    </row>
    <row r="922" spans="1:19" ht="13.5">
      <c r="A922" s="1" t="s">
        <v>55</v>
      </c>
      <c r="B922" s="1">
        <f aca="true" t="shared" si="49" ref="B922:I922">SUM(B904:B920)</f>
        <v>887.51</v>
      </c>
      <c r="C922" s="1">
        <f t="shared" si="49"/>
        <v>968.6500000000002</v>
      </c>
      <c r="D922" s="1">
        <f t="shared" si="49"/>
        <v>114.72999999999998</v>
      </c>
      <c r="E922" s="1">
        <f t="shared" si="49"/>
        <v>102.18</v>
      </c>
      <c r="F922" s="1">
        <f t="shared" si="49"/>
        <v>66.40999999999998</v>
      </c>
      <c r="G922" s="1">
        <f t="shared" si="49"/>
        <v>35.81</v>
      </c>
      <c r="H922" s="1">
        <f t="shared" si="49"/>
        <v>24.17</v>
      </c>
      <c r="I922" s="1">
        <f t="shared" si="49"/>
        <v>23.259999999999998</v>
      </c>
      <c r="K922" s="1" t="s">
        <v>55</v>
      </c>
      <c r="L922" s="1">
        <f aca="true" t="shared" si="50" ref="L922:S922">SUM(L904:L920)</f>
        <v>100</v>
      </c>
      <c r="M922" s="1">
        <f t="shared" si="50"/>
        <v>99.99999999999999</v>
      </c>
      <c r="N922" s="1">
        <f t="shared" si="50"/>
        <v>99.99999999999999</v>
      </c>
      <c r="O922" s="1">
        <f t="shared" si="50"/>
        <v>99.99999999999997</v>
      </c>
      <c r="P922" s="1">
        <f t="shared" si="50"/>
        <v>100</v>
      </c>
      <c r="Q922" s="1">
        <f t="shared" si="50"/>
        <v>100</v>
      </c>
      <c r="R922" s="1">
        <f t="shared" si="50"/>
        <v>99.99999999999999</v>
      </c>
      <c r="S922" s="1">
        <f t="shared" si="50"/>
        <v>99.99999999999997</v>
      </c>
    </row>
    <row r="927" spans="1:11" ht="13.5">
      <c r="A927" s="1" t="s">
        <v>110</v>
      </c>
      <c r="K927" s="1" t="s">
        <v>110</v>
      </c>
    </row>
    <row r="929" spans="2:12" ht="13.5">
      <c r="B929" s="1" t="s">
        <v>163</v>
      </c>
      <c r="L929" s="1" t="s">
        <v>158</v>
      </c>
    </row>
    <row r="931" spans="1:19" ht="13.5">
      <c r="A931" s="1" t="s">
        <v>1</v>
      </c>
      <c r="B931" s="1" t="s">
        <v>96</v>
      </c>
      <c r="C931" s="1" t="s">
        <v>66</v>
      </c>
      <c r="D931" s="1" t="s">
        <v>97</v>
      </c>
      <c r="E931" s="1" t="s">
        <v>98</v>
      </c>
      <c r="F931" s="1" t="s">
        <v>99</v>
      </c>
      <c r="G931" s="1" t="s">
        <v>100</v>
      </c>
      <c r="H931" s="1" t="s">
        <v>101</v>
      </c>
      <c r="I931" s="1" t="s">
        <v>102</v>
      </c>
      <c r="K931" s="1" t="s">
        <v>1</v>
      </c>
      <c r="L931" s="1" t="s">
        <v>96</v>
      </c>
      <c r="M931" s="1" t="s">
        <v>66</v>
      </c>
      <c r="N931" s="1" t="s">
        <v>97</v>
      </c>
      <c r="O931" s="1" t="s">
        <v>98</v>
      </c>
      <c r="P931" s="1" t="s">
        <v>99</v>
      </c>
      <c r="Q931" s="1" t="s">
        <v>100</v>
      </c>
      <c r="R931" s="1" t="s">
        <v>101</v>
      </c>
      <c r="S931" s="1" t="s">
        <v>102</v>
      </c>
    </row>
    <row r="933" spans="1:11" ht="13.5">
      <c r="A933" s="1" t="s">
        <v>3</v>
      </c>
      <c r="K933" s="1" t="s">
        <v>3</v>
      </c>
    </row>
    <row r="934" spans="1:19" ht="13.5">
      <c r="A934" s="1" t="s">
        <v>13</v>
      </c>
      <c r="B934" s="1">
        <v>155.96</v>
      </c>
      <c r="C934" s="1">
        <v>104</v>
      </c>
      <c r="D934" s="1">
        <v>57.47</v>
      </c>
      <c r="E934" s="1">
        <v>21.77</v>
      </c>
      <c r="F934" s="1">
        <v>14.06</v>
      </c>
      <c r="G934" s="1">
        <v>7.23</v>
      </c>
      <c r="H934" s="1">
        <v>2.61</v>
      </c>
      <c r="I934" s="1">
        <v>2.12</v>
      </c>
      <c r="K934" s="1" t="s">
        <v>13</v>
      </c>
      <c r="L934" s="3">
        <f aca="true" t="shared" si="51" ref="L934:L950">(B934/844.41)*100</f>
        <v>18.469700737793254</v>
      </c>
      <c r="M934" s="3">
        <f aca="true" t="shared" si="52" ref="M934:M950">(C934/474.17)*100</f>
        <v>21.93306198198958</v>
      </c>
      <c r="N934" s="3">
        <f aca="true" t="shared" si="53" ref="N934:N950">(D934/306.03)*100</f>
        <v>18.77920465313858</v>
      </c>
      <c r="O934" s="3">
        <f aca="true" t="shared" si="54" ref="O934:O950">(E934/123.94)*100</f>
        <v>17.56495078263676</v>
      </c>
      <c r="P934" s="3">
        <f aca="true" t="shared" si="55" ref="P934:P950">(F934/85.68)*100</f>
        <v>16.409897292250232</v>
      </c>
      <c r="Q934" s="3">
        <f aca="true" t="shared" si="56" ref="Q934:Q950">(G934/44.48)*100</f>
        <v>16.2544964028777</v>
      </c>
      <c r="R934" s="3">
        <f aca="true" t="shared" si="57" ref="R934:R950">(H934/20.22)*100</f>
        <v>12.908011869436201</v>
      </c>
      <c r="S934" s="3">
        <f aca="true" t="shared" si="58" ref="S934:S950">(I934/18.7)*100</f>
        <v>11.336898395721926</v>
      </c>
    </row>
    <row r="935" spans="1:19" ht="13.5">
      <c r="A935" s="1" t="s">
        <v>14</v>
      </c>
      <c r="B935" s="1">
        <v>5.91</v>
      </c>
      <c r="C935" s="1">
        <v>3.64</v>
      </c>
      <c r="D935" s="1">
        <v>2.01</v>
      </c>
      <c r="E935" s="1">
        <v>0.74</v>
      </c>
      <c r="F935" s="1">
        <v>0.54</v>
      </c>
      <c r="G935" s="1">
        <v>0.61</v>
      </c>
      <c r="H935" s="1">
        <v>0.46</v>
      </c>
      <c r="I935" s="1">
        <v>0.3</v>
      </c>
      <c r="K935" s="1" t="s">
        <v>14</v>
      </c>
      <c r="L935" s="3">
        <f t="shared" si="51"/>
        <v>0.6998969694816499</v>
      </c>
      <c r="M935" s="3">
        <f t="shared" si="52"/>
        <v>0.7676571693696354</v>
      </c>
      <c r="N935" s="3">
        <f t="shared" si="53"/>
        <v>0.656798353102637</v>
      </c>
      <c r="O935" s="3">
        <f t="shared" si="54"/>
        <v>0.59706309504599</v>
      </c>
      <c r="P935" s="3">
        <f t="shared" si="55"/>
        <v>0.6302521008403361</v>
      </c>
      <c r="Q935" s="3">
        <f t="shared" si="56"/>
        <v>1.371402877697842</v>
      </c>
      <c r="R935" s="3">
        <f t="shared" si="57"/>
        <v>2.2749752720079135</v>
      </c>
      <c r="S935" s="3">
        <f t="shared" si="58"/>
        <v>1.6042780748663104</v>
      </c>
    </row>
    <row r="936" spans="1:19" ht="13.5">
      <c r="A936" s="1" t="s">
        <v>15</v>
      </c>
      <c r="B936" s="1">
        <v>5.19</v>
      </c>
      <c r="C936" s="1">
        <v>3.37</v>
      </c>
      <c r="D936" s="1">
        <v>10.6</v>
      </c>
      <c r="E936" s="1">
        <v>0.55</v>
      </c>
      <c r="F936" s="1">
        <v>0.4</v>
      </c>
      <c r="G936" s="1">
        <v>0.46</v>
      </c>
      <c r="H936" s="1">
        <v>0.41</v>
      </c>
      <c r="I936" s="1">
        <v>0.31</v>
      </c>
      <c r="K936" s="1" t="s">
        <v>15</v>
      </c>
      <c r="L936" s="3">
        <f t="shared" si="51"/>
        <v>0.614630333605713</v>
      </c>
      <c r="M936" s="3">
        <f t="shared" si="52"/>
        <v>0.7107155661471625</v>
      </c>
      <c r="N936" s="3">
        <f t="shared" si="53"/>
        <v>3.463712707904454</v>
      </c>
      <c r="O936" s="3">
        <f t="shared" si="54"/>
        <v>0.44376311118283046</v>
      </c>
      <c r="P936" s="3">
        <f t="shared" si="55"/>
        <v>0.4668534080298786</v>
      </c>
      <c r="Q936" s="3">
        <f t="shared" si="56"/>
        <v>1.0341726618705038</v>
      </c>
      <c r="R936" s="3">
        <f t="shared" si="57"/>
        <v>2.0276953511374876</v>
      </c>
      <c r="S936" s="3">
        <f t="shared" si="58"/>
        <v>1.6577540106951874</v>
      </c>
    </row>
    <row r="937" spans="1:19" ht="13.5">
      <c r="A937" s="1" t="s">
        <v>16</v>
      </c>
      <c r="B937" s="1">
        <v>9.77</v>
      </c>
      <c r="C937" s="1">
        <v>6.12</v>
      </c>
      <c r="D937" s="1">
        <v>3.63</v>
      </c>
      <c r="E937" s="1">
        <v>1.43</v>
      </c>
      <c r="F937" s="1">
        <v>1.14</v>
      </c>
      <c r="G937" s="1">
        <v>1.11</v>
      </c>
      <c r="H937" s="1">
        <v>0.79</v>
      </c>
      <c r="I937" s="1">
        <v>0.62</v>
      </c>
      <c r="K937" s="1" t="s">
        <v>16</v>
      </c>
      <c r="L937" s="3">
        <f t="shared" si="51"/>
        <v>1.1570208784832012</v>
      </c>
      <c r="M937" s="3">
        <f t="shared" si="52"/>
        <v>1.290676339709387</v>
      </c>
      <c r="N937" s="3">
        <f t="shared" si="53"/>
        <v>1.1861582197823743</v>
      </c>
      <c r="O937" s="3">
        <f t="shared" si="54"/>
        <v>1.153784089075359</v>
      </c>
      <c r="P937" s="3">
        <f t="shared" si="55"/>
        <v>1.3305322128851538</v>
      </c>
      <c r="Q937" s="3">
        <f t="shared" si="56"/>
        <v>2.4955035971223025</v>
      </c>
      <c r="R937" s="3">
        <f t="shared" si="57"/>
        <v>3.907022749752721</v>
      </c>
      <c r="S937" s="3">
        <f t="shared" si="58"/>
        <v>3.3155080213903747</v>
      </c>
    </row>
    <row r="938" spans="1:19" ht="13.5">
      <c r="A938" s="1" t="s">
        <v>20</v>
      </c>
      <c r="B938" s="1">
        <v>38.14</v>
      </c>
      <c r="C938" s="1">
        <v>22.83</v>
      </c>
      <c r="D938" s="1">
        <v>32.44</v>
      </c>
      <c r="E938" s="1">
        <v>10.13</v>
      </c>
      <c r="F938" s="1">
        <v>3.69</v>
      </c>
      <c r="G938" s="1">
        <v>3.12</v>
      </c>
      <c r="H938" s="1">
        <v>1.94</v>
      </c>
      <c r="I938" s="1">
        <v>1.38</v>
      </c>
      <c r="K938" s="1" t="s">
        <v>20</v>
      </c>
      <c r="L938" s="3">
        <f t="shared" si="51"/>
        <v>4.516763183761443</v>
      </c>
      <c r="M938" s="3">
        <f t="shared" si="52"/>
        <v>4.814728894700212</v>
      </c>
      <c r="N938" s="3">
        <f t="shared" si="53"/>
        <v>10.600267947586838</v>
      </c>
      <c r="O938" s="3">
        <f t="shared" si="54"/>
        <v>8.173309665967404</v>
      </c>
      <c r="P938" s="3">
        <f t="shared" si="55"/>
        <v>4.306722689075629</v>
      </c>
      <c r="Q938" s="3">
        <f t="shared" si="56"/>
        <v>7.014388489208634</v>
      </c>
      <c r="R938" s="3">
        <f t="shared" si="57"/>
        <v>9.594460929772502</v>
      </c>
      <c r="S938" s="3">
        <f t="shared" si="58"/>
        <v>7.379679144385026</v>
      </c>
    </row>
    <row r="939" spans="1:19" ht="13.5">
      <c r="A939" s="1" t="s">
        <v>21</v>
      </c>
      <c r="B939" s="1">
        <v>337.11</v>
      </c>
      <c r="C939" s="1">
        <v>221.67</v>
      </c>
      <c r="D939" s="1">
        <v>76.17</v>
      </c>
      <c r="E939" s="1">
        <v>51.52</v>
      </c>
      <c r="F939" s="1">
        <v>38.81</v>
      </c>
      <c r="G939" s="1">
        <v>14.16</v>
      </c>
      <c r="H939" s="1">
        <v>5.77</v>
      </c>
      <c r="I939" s="1">
        <v>5.32</v>
      </c>
      <c r="K939" s="1" t="s">
        <v>21</v>
      </c>
      <c r="L939" s="3">
        <f t="shared" si="51"/>
        <v>39.9225494724127</v>
      </c>
      <c r="M939" s="3">
        <f t="shared" si="52"/>
        <v>46.74905624565029</v>
      </c>
      <c r="N939" s="3">
        <f t="shared" si="53"/>
        <v>24.889716694441724</v>
      </c>
      <c r="O939" s="3">
        <f t="shared" si="54"/>
        <v>41.56850088752623</v>
      </c>
      <c r="P939" s="3">
        <f t="shared" si="55"/>
        <v>45.296451914098974</v>
      </c>
      <c r="Q939" s="3">
        <f t="shared" si="56"/>
        <v>31.83453237410072</v>
      </c>
      <c r="R939" s="3">
        <f t="shared" si="57"/>
        <v>28.536102868447085</v>
      </c>
      <c r="S939" s="3">
        <f t="shared" si="58"/>
        <v>28.44919786096257</v>
      </c>
    </row>
    <row r="940" spans="1:19" ht="13.5">
      <c r="A940" s="1" t="s">
        <v>27</v>
      </c>
      <c r="B940" s="1">
        <v>0.93</v>
      </c>
      <c r="C940" s="1">
        <v>0.49</v>
      </c>
      <c r="D940" s="1">
        <v>0.32</v>
      </c>
      <c r="E940" s="1">
        <v>0.16</v>
      </c>
      <c r="G940" s="1">
        <v>0.06</v>
      </c>
      <c r="K940" s="1" t="s">
        <v>27</v>
      </c>
      <c r="L940" s="3">
        <f t="shared" si="51"/>
        <v>0.11013607133975203</v>
      </c>
      <c r="M940" s="3">
        <f t="shared" si="52"/>
        <v>0.1033384651074509</v>
      </c>
      <c r="N940" s="3">
        <f t="shared" si="53"/>
        <v>0.10456491193673824</v>
      </c>
      <c r="O940" s="3">
        <f t="shared" si="54"/>
        <v>0.12909472325318702</v>
      </c>
      <c r="P940" s="3">
        <f t="shared" si="55"/>
        <v>0</v>
      </c>
      <c r="Q940" s="3">
        <f t="shared" si="56"/>
        <v>0.13489208633093525</v>
      </c>
      <c r="R940" s="3">
        <f t="shared" si="57"/>
        <v>0</v>
      </c>
      <c r="S940" s="3">
        <f t="shared" si="58"/>
        <v>0</v>
      </c>
    </row>
    <row r="941" spans="1:19" ht="13.5">
      <c r="A941" s="1" t="s">
        <v>34</v>
      </c>
      <c r="B941" s="1">
        <v>76.4</v>
      </c>
      <c r="C941" s="1">
        <v>42.43</v>
      </c>
      <c r="D941" s="1">
        <v>24.6</v>
      </c>
      <c r="E941" s="1">
        <v>12.82</v>
      </c>
      <c r="F941" s="1">
        <v>14.97</v>
      </c>
      <c r="G941" s="1">
        <v>8.4</v>
      </c>
      <c r="H941" s="1">
        <v>3.63</v>
      </c>
      <c r="I941" s="1">
        <v>3.52</v>
      </c>
      <c r="K941" s="1" t="s">
        <v>34</v>
      </c>
      <c r="L941" s="3">
        <f t="shared" si="51"/>
        <v>9.04773747350221</v>
      </c>
      <c r="M941" s="3">
        <f t="shared" si="52"/>
        <v>8.94826749899825</v>
      </c>
      <c r="N941" s="3">
        <f t="shared" si="53"/>
        <v>8.038427605136752</v>
      </c>
      <c r="O941" s="3">
        <f t="shared" si="54"/>
        <v>10.34371470066161</v>
      </c>
      <c r="P941" s="3">
        <f t="shared" si="55"/>
        <v>17.471988795518207</v>
      </c>
      <c r="Q941" s="3">
        <f t="shared" si="56"/>
        <v>18.884892086330936</v>
      </c>
      <c r="R941" s="3">
        <f t="shared" si="57"/>
        <v>17.95252225519288</v>
      </c>
      <c r="S941" s="3">
        <f t="shared" si="58"/>
        <v>18.823529411764707</v>
      </c>
    </row>
    <row r="942" spans="1:19" ht="13.5">
      <c r="A942" s="1" t="s">
        <v>35</v>
      </c>
      <c r="B942" s="1">
        <v>21.62</v>
      </c>
      <c r="C942" s="1">
        <v>13.79</v>
      </c>
      <c r="D942" s="1">
        <v>5.8</v>
      </c>
      <c r="E942" s="1">
        <v>3.06</v>
      </c>
      <c r="F942" s="1">
        <v>2.75</v>
      </c>
      <c r="G942" s="1">
        <v>1.92</v>
      </c>
      <c r="H942" s="1">
        <v>1.37</v>
      </c>
      <c r="I942" s="1">
        <v>1.18</v>
      </c>
      <c r="K942" s="1" t="s">
        <v>35</v>
      </c>
      <c r="L942" s="3">
        <f t="shared" si="51"/>
        <v>2.560367593941332</v>
      </c>
      <c r="M942" s="3">
        <f t="shared" si="52"/>
        <v>2.9082396608811183</v>
      </c>
      <c r="N942" s="3">
        <f t="shared" si="53"/>
        <v>1.8952390288533805</v>
      </c>
      <c r="O942" s="3">
        <f t="shared" si="54"/>
        <v>2.468936582217202</v>
      </c>
      <c r="P942" s="3">
        <f t="shared" si="55"/>
        <v>3.209617180205415</v>
      </c>
      <c r="Q942" s="3">
        <f t="shared" si="56"/>
        <v>4.316546762589928</v>
      </c>
      <c r="R942" s="3">
        <f t="shared" si="57"/>
        <v>6.775469831849655</v>
      </c>
      <c r="S942" s="3">
        <f t="shared" si="58"/>
        <v>6.310160427807486</v>
      </c>
    </row>
    <row r="943" spans="1:19" ht="13.5">
      <c r="A943" s="1" t="s">
        <v>36</v>
      </c>
      <c r="B943" s="1">
        <v>35.79</v>
      </c>
      <c r="C943" s="1">
        <v>24.77</v>
      </c>
      <c r="D943" s="1">
        <v>49</v>
      </c>
      <c r="E943" s="1">
        <v>8.07</v>
      </c>
      <c r="F943" s="1">
        <v>3.94</v>
      </c>
      <c r="G943" s="1">
        <v>1.62</v>
      </c>
      <c r="H943" s="1">
        <v>0.75</v>
      </c>
      <c r="I943" s="1">
        <v>0.7</v>
      </c>
      <c r="K943" s="1" t="s">
        <v>36</v>
      </c>
      <c r="L943" s="3">
        <f t="shared" si="51"/>
        <v>4.238462358333037</v>
      </c>
      <c r="M943" s="3">
        <f t="shared" si="52"/>
        <v>5.223864858595018</v>
      </c>
      <c r="N943" s="3">
        <f t="shared" si="53"/>
        <v>16.01150214031304</v>
      </c>
      <c r="O943" s="3">
        <f t="shared" si="54"/>
        <v>6.511215104082621</v>
      </c>
      <c r="P943" s="3">
        <f t="shared" si="55"/>
        <v>4.598506069094304</v>
      </c>
      <c r="Q943" s="3">
        <f t="shared" si="56"/>
        <v>3.642086330935252</v>
      </c>
      <c r="R943" s="3">
        <f t="shared" si="57"/>
        <v>3.70919881305638</v>
      </c>
      <c r="S943" s="3">
        <f t="shared" si="58"/>
        <v>3.7433155080213902</v>
      </c>
    </row>
    <row r="944" spans="1:19" ht="13.5">
      <c r="A944" s="1" t="s">
        <v>37</v>
      </c>
      <c r="B944" s="1">
        <v>5.42</v>
      </c>
      <c r="C944" s="1">
        <v>1.06</v>
      </c>
      <c r="D944" s="1">
        <v>3.35</v>
      </c>
      <c r="E944" s="1">
        <v>0.66</v>
      </c>
      <c r="F944" s="1">
        <v>0.11</v>
      </c>
      <c r="G944" s="1">
        <v>0.25</v>
      </c>
      <c r="H944" s="1">
        <v>0.16</v>
      </c>
      <c r="I944" s="1">
        <v>0.17</v>
      </c>
      <c r="K944" s="1" t="s">
        <v>37</v>
      </c>
      <c r="L944" s="3">
        <f t="shared" si="51"/>
        <v>0.6418682867327483</v>
      </c>
      <c r="M944" s="3">
        <f t="shared" si="52"/>
        <v>0.2235485163548938</v>
      </c>
      <c r="N944" s="3">
        <f t="shared" si="53"/>
        <v>1.0946639218377285</v>
      </c>
      <c r="O944" s="3">
        <f t="shared" si="54"/>
        <v>0.5325157334193965</v>
      </c>
      <c r="P944" s="3">
        <f t="shared" si="55"/>
        <v>0.1283846872082166</v>
      </c>
      <c r="Q944" s="3">
        <f t="shared" si="56"/>
        <v>0.5620503597122303</v>
      </c>
      <c r="R944" s="3">
        <f t="shared" si="57"/>
        <v>0.7912957467853612</v>
      </c>
      <c r="S944" s="3">
        <f t="shared" si="58"/>
        <v>0.9090909090909092</v>
      </c>
    </row>
    <row r="945" spans="1:19" ht="13.5">
      <c r="A945" s="1" t="s">
        <v>38</v>
      </c>
      <c r="B945" s="1">
        <v>23.29</v>
      </c>
      <c r="C945" s="1">
        <v>1.84</v>
      </c>
      <c r="D945" s="1">
        <v>9.71</v>
      </c>
      <c r="E945" s="1">
        <v>2.99</v>
      </c>
      <c r="F945" s="1">
        <v>1.03</v>
      </c>
      <c r="G945" s="1">
        <v>0.93</v>
      </c>
      <c r="H945" s="1">
        <v>0.39</v>
      </c>
      <c r="I945" s="1">
        <v>0.38</v>
      </c>
      <c r="K945" s="1" t="s">
        <v>38</v>
      </c>
      <c r="L945" s="3">
        <f t="shared" si="51"/>
        <v>2.7581388188202416</v>
      </c>
      <c r="M945" s="3">
        <f t="shared" si="52"/>
        <v>0.3880464812198157</v>
      </c>
      <c r="N945" s="3">
        <f t="shared" si="53"/>
        <v>3.172891546580401</v>
      </c>
      <c r="O945" s="3">
        <f t="shared" si="54"/>
        <v>2.4124576407939324</v>
      </c>
      <c r="P945" s="3">
        <f t="shared" si="55"/>
        <v>1.2021475256769374</v>
      </c>
      <c r="Q945" s="3">
        <f t="shared" si="56"/>
        <v>2.0908273381294964</v>
      </c>
      <c r="R945" s="3">
        <f t="shared" si="57"/>
        <v>1.928783382789318</v>
      </c>
      <c r="S945" s="3">
        <f t="shared" si="58"/>
        <v>2.0320855614973263</v>
      </c>
    </row>
    <row r="946" spans="1:19" ht="13.5">
      <c r="A946" s="1" t="s">
        <v>40</v>
      </c>
      <c r="B946" s="1">
        <v>2.2</v>
      </c>
      <c r="C946" s="1">
        <v>1.76</v>
      </c>
      <c r="D946" s="1">
        <v>1.25</v>
      </c>
      <c r="E946" s="1">
        <v>0.56</v>
      </c>
      <c r="F946" s="1">
        <v>0.34</v>
      </c>
      <c r="G946" s="1">
        <v>0.49</v>
      </c>
      <c r="H946" s="1">
        <v>0.24</v>
      </c>
      <c r="I946" s="1">
        <v>0.45</v>
      </c>
      <c r="K946" s="1" t="s">
        <v>40</v>
      </c>
      <c r="L946" s="3">
        <f t="shared" si="51"/>
        <v>0.2605369429542521</v>
      </c>
      <c r="M946" s="3">
        <f t="shared" si="52"/>
        <v>0.3711748950798237</v>
      </c>
      <c r="N946" s="3">
        <f t="shared" si="53"/>
        <v>0.40845668725288375</v>
      </c>
      <c r="O946" s="3">
        <f t="shared" si="54"/>
        <v>0.4518315313861546</v>
      </c>
      <c r="P946" s="3">
        <f t="shared" si="55"/>
        <v>0.3968253968253968</v>
      </c>
      <c r="Q946" s="3">
        <f t="shared" si="56"/>
        <v>1.1016187050359714</v>
      </c>
      <c r="R946" s="3">
        <f t="shared" si="57"/>
        <v>1.1869436201780417</v>
      </c>
      <c r="S946" s="3">
        <f t="shared" si="58"/>
        <v>2.4064171122994655</v>
      </c>
    </row>
    <row r="947" spans="1:19" ht="13.5">
      <c r="A947" s="1" t="s">
        <v>41</v>
      </c>
      <c r="B947" s="1">
        <v>17.7</v>
      </c>
      <c r="C947" s="1">
        <v>13.65</v>
      </c>
      <c r="D947" s="1">
        <v>3.82</v>
      </c>
      <c r="E947" s="1">
        <v>1.29</v>
      </c>
      <c r="F947" s="1">
        <v>0.72</v>
      </c>
      <c r="G947" s="1">
        <v>0.2</v>
      </c>
      <c r="H947" s="1">
        <v>0.11</v>
      </c>
      <c r="I947" s="1">
        <v>0.6</v>
      </c>
      <c r="K947" s="1" t="s">
        <v>41</v>
      </c>
      <c r="L947" s="3">
        <f t="shared" si="51"/>
        <v>2.096138131950119</v>
      </c>
      <c r="M947" s="3">
        <f t="shared" si="52"/>
        <v>2.8787143851361328</v>
      </c>
      <c r="N947" s="3">
        <f t="shared" si="53"/>
        <v>1.2482436362448126</v>
      </c>
      <c r="O947" s="3">
        <f t="shared" si="54"/>
        <v>1.0408262062288203</v>
      </c>
      <c r="P947" s="3">
        <f t="shared" si="55"/>
        <v>0.8403361344537815</v>
      </c>
      <c r="Q947" s="3">
        <f t="shared" si="56"/>
        <v>0.44964028776978426</v>
      </c>
      <c r="R947" s="3">
        <f t="shared" si="57"/>
        <v>0.5440158259149357</v>
      </c>
      <c r="S947" s="3">
        <f t="shared" si="58"/>
        <v>3.2085561497326207</v>
      </c>
    </row>
    <row r="948" spans="1:19" ht="13.5">
      <c r="A948" s="1" t="s">
        <v>44</v>
      </c>
      <c r="B948" s="1">
        <v>100.03</v>
      </c>
      <c r="C948" s="1">
        <v>5</v>
      </c>
      <c r="D948" s="1">
        <v>21.94</v>
      </c>
      <c r="E948" s="1">
        <v>6.19</v>
      </c>
      <c r="F948" s="1">
        <v>2.13</v>
      </c>
      <c r="G948" s="1">
        <v>1.59</v>
      </c>
      <c r="H948" s="1">
        <v>0.5</v>
      </c>
      <c r="I948" s="1">
        <v>0.48</v>
      </c>
      <c r="K948" s="1" t="s">
        <v>44</v>
      </c>
      <c r="L948" s="3">
        <f t="shared" si="51"/>
        <v>11.846141092597199</v>
      </c>
      <c r="M948" s="3">
        <f t="shared" si="52"/>
        <v>1.054474133749499</v>
      </c>
      <c r="N948" s="3">
        <f t="shared" si="53"/>
        <v>7.169231774662616</v>
      </c>
      <c r="O948" s="3">
        <f t="shared" si="54"/>
        <v>4.994352105857673</v>
      </c>
      <c r="P948" s="3">
        <f t="shared" si="55"/>
        <v>2.4859943977591037</v>
      </c>
      <c r="Q948" s="3">
        <f t="shared" si="56"/>
        <v>3.574640287769785</v>
      </c>
      <c r="R948" s="3">
        <f t="shared" si="57"/>
        <v>2.472799208704253</v>
      </c>
      <c r="S948" s="3">
        <f t="shared" si="58"/>
        <v>2.5668449197860963</v>
      </c>
    </row>
    <row r="949" spans="1:19" ht="13.5">
      <c r="A949" s="1" t="s">
        <v>45</v>
      </c>
      <c r="B949" s="1">
        <v>2.62</v>
      </c>
      <c r="C949" s="1">
        <v>2.04</v>
      </c>
      <c r="D949" s="1">
        <v>2.34</v>
      </c>
      <c r="E949" s="1">
        <v>1.26</v>
      </c>
      <c r="F949" s="1">
        <v>0.81</v>
      </c>
      <c r="G949" s="1">
        <v>2.15</v>
      </c>
      <c r="H949" s="1">
        <v>0.99</v>
      </c>
      <c r="I949" s="1">
        <v>1.08</v>
      </c>
      <c r="K949" s="1" t="s">
        <v>45</v>
      </c>
      <c r="L949" s="3">
        <f t="shared" si="51"/>
        <v>0.310275813881882</v>
      </c>
      <c r="M949" s="3">
        <f t="shared" si="52"/>
        <v>0.4302254465697956</v>
      </c>
      <c r="N949" s="3">
        <f t="shared" si="53"/>
        <v>0.7646309185373983</v>
      </c>
      <c r="O949" s="3">
        <f t="shared" si="54"/>
        <v>1.0166209456188477</v>
      </c>
      <c r="P949" s="3">
        <f t="shared" si="55"/>
        <v>0.9453781512605042</v>
      </c>
      <c r="Q949" s="3">
        <f t="shared" si="56"/>
        <v>4.83363309352518</v>
      </c>
      <c r="R949" s="3">
        <f t="shared" si="57"/>
        <v>4.896142433234422</v>
      </c>
      <c r="S949" s="3">
        <f t="shared" si="58"/>
        <v>5.7754010695187175</v>
      </c>
    </row>
    <row r="950" spans="1:19" ht="13.5">
      <c r="A950" s="1" t="s">
        <v>46</v>
      </c>
      <c r="B950" s="1">
        <v>6.33</v>
      </c>
      <c r="C950" s="1">
        <v>5.71</v>
      </c>
      <c r="D950" s="1">
        <v>1.58</v>
      </c>
      <c r="E950" s="1">
        <v>0.74</v>
      </c>
      <c r="F950" s="1">
        <v>0.24</v>
      </c>
      <c r="G950" s="1">
        <v>0.18</v>
      </c>
      <c r="H950" s="1">
        <v>0.1</v>
      </c>
      <c r="I950" s="1">
        <v>0.09</v>
      </c>
      <c r="K950" s="1" t="s">
        <v>46</v>
      </c>
      <c r="L950" s="3">
        <f t="shared" si="51"/>
        <v>0.7496358404092799</v>
      </c>
      <c r="M950" s="3">
        <f t="shared" si="52"/>
        <v>1.204209460741928</v>
      </c>
      <c r="N950" s="3">
        <f t="shared" si="53"/>
        <v>0.5162892526876451</v>
      </c>
      <c r="O950" s="3">
        <f t="shared" si="54"/>
        <v>0.59706309504599</v>
      </c>
      <c r="P950" s="3">
        <f t="shared" si="55"/>
        <v>0.2801120448179271</v>
      </c>
      <c r="Q950" s="3">
        <f t="shared" si="56"/>
        <v>0.40467625899280574</v>
      </c>
      <c r="R950" s="3">
        <f t="shared" si="57"/>
        <v>0.4945598417408507</v>
      </c>
      <c r="S950" s="3">
        <f t="shared" si="58"/>
        <v>0.4812834224598931</v>
      </c>
    </row>
    <row r="952" spans="1:19" ht="13.5">
      <c r="A952" s="1" t="s">
        <v>55</v>
      </c>
      <c r="B952" s="1">
        <f aca="true" t="shared" si="59" ref="B952:I952">SUM(B934:B950)</f>
        <v>844.41</v>
      </c>
      <c r="C952" s="1">
        <f t="shared" si="59"/>
        <v>474.16999999999996</v>
      </c>
      <c r="D952" s="1">
        <f t="shared" si="59"/>
        <v>306.0299999999999</v>
      </c>
      <c r="E952" s="1">
        <f t="shared" si="59"/>
        <v>123.94</v>
      </c>
      <c r="F952" s="1">
        <f t="shared" si="59"/>
        <v>85.67999999999999</v>
      </c>
      <c r="G952" s="1">
        <f t="shared" si="59"/>
        <v>44.480000000000004</v>
      </c>
      <c r="H952" s="1">
        <f t="shared" si="59"/>
        <v>20.22</v>
      </c>
      <c r="I952" s="1">
        <f t="shared" si="59"/>
        <v>18.7</v>
      </c>
      <c r="K952" s="1" t="s">
        <v>55</v>
      </c>
      <c r="L952" s="1">
        <f aca="true" t="shared" si="60" ref="L952:S952">SUM(L934:L950)</f>
        <v>100.00000000000001</v>
      </c>
      <c r="M952" s="1">
        <f t="shared" si="60"/>
        <v>99.99999999999999</v>
      </c>
      <c r="N952" s="1">
        <f t="shared" si="60"/>
        <v>99.99999999999999</v>
      </c>
      <c r="O952" s="1">
        <f t="shared" si="60"/>
        <v>100</v>
      </c>
      <c r="P952" s="1">
        <f t="shared" si="60"/>
        <v>99.99999999999996</v>
      </c>
      <c r="Q952" s="1">
        <f t="shared" si="60"/>
        <v>100.00000000000001</v>
      </c>
      <c r="R952" s="1">
        <f t="shared" si="60"/>
        <v>100.00000000000001</v>
      </c>
      <c r="S952" s="1">
        <f t="shared" si="60"/>
        <v>100.00000000000001</v>
      </c>
    </row>
    <row r="956" spans="1:11" ht="13.5">
      <c r="A956" s="1" t="s">
        <v>110</v>
      </c>
      <c r="K956" s="1" t="s">
        <v>110</v>
      </c>
    </row>
    <row r="958" spans="2:12" ht="13.5">
      <c r="B958" s="1" t="s">
        <v>162</v>
      </c>
      <c r="L958" s="1" t="s">
        <v>159</v>
      </c>
    </row>
    <row r="960" spans="1:19" ht="13.5">
      <c r="A960" s="1" t="s">
        <v>1</v>
      </c>
      <c r="B960" s="1" t="s">
        <v>77</v>
      </c>
      <c r="C960" s="1" t="s">
        <v>78</v>
      </c>
      <c r="D960" s="1" t="s">
        <v>104</v>
      </c>
      <c r="E960" s="1" t="s">
        <v>105</v>
      </c>
      <c r="F960" s="1" t="s">
        <v>81</v>
      </c>
      <c r="G960" s="1" t="s">
        <v>106</v>
      </c>
      <c r="H960" s="1" t="s">
        <v>107</v>
      </c>
      <c r="I960" s="1" t="s">
        <v>108</v>
      </c>
      <c r="K960" s="1" t="s">
        <v>1</v>
      </c>
      <c r="L960" s="1" t="s">
        <v>77</v>
      </c>
      <c r="M960" s="1" t="s">
        <v>78</v>
      </c>
      <c r="N960" s="1" t="s">
        <v>104</v>
      </c>
      <c r="O960" s="1" t="s">
        <v>105</v>
      </c>
      <c r="P960" s="1" t="s">
        <v>81</v>
      </c>
      <c r="Q960" s="1" t="s">
        <v>106</v>
      </c>
      <c r="R960" s="1" t="s">
        <v>107</v>
      </c>
      <c r="S960" s="1" t="s">
        <v>108</v>
      </c>
    </row>
    <row r="962" spans="1:11" ht="13.5">
      <c r="A962" s="1" t="s">
        <v>3</v>
      </c>
      <c r="K962" s="1" t="s">
        <v>3</v>
      </c>
    </row>
    <row r="963" spans="1:19" ht="13.5">
      <c r="A963" s="1" t="s">
        <v>13</v>
      </c>
      <c r="B963" s="1">
        <v>273.4</v>
      </c>
      <c r="C963" s="1">
        <v>210.74</v>
      </c>
      <c r="D963" s="1">
        <v>43.83</v>
      </c>
      <c r="E963" s="1">
        <v>11.81</v>
      </c>
      <c r="F963" s="1">
        <v>15.52</v>
      </c>
      <c r="G963" s="1">
        <v>8.55</v>
      </c>
      <c r="H963" s="1">
        <v>3.53</v>
      </c>
      <c r="I963" s="1">
        <v>2.35</v>
      </c>
      <c r="K963" s="1" t="s">
        <v>13</v>
      </c>
      <c r="L963" s="3">
        <f aca="true" t="shared" si="61" ref="L963:L979">(B963/1145.6)*100</f>
        <v>23.86522346368715</v>
      </c>
      <c r="M963" s="3">
        <f aca="true" t="shared" si="62" ref="M963:M979">(C963/886.45)*100</f>
        <v>23.773478481583847</v>
      </c>
      <c r="N963" s="3">
        <f aca="true" t="shared" si="63" ref="N963:N979">(D963/203.31)*100</f>
        <v>21.558211598052235</v>
      </c>
      <c r="O963" s="3">
        <f aca="true" t="shared" si="64" ref="O963:O979">(E963/65.01)*100</f>
        <v>18.166435932933396</v>
      </c>
      <c r="P963" s="3">
        <f aca="true" t="shared" si="65" ref="P963:P979">(F963/94.7)*100</f>
        <v>16.388595564941923</v>
      </c>
      <c r="Q963" s="3">
        <f aca="true" t="shared" si="66" ref="Q963:Q979">(G963/53.14)*100</f>
        <v>16.089574708317652</v>
      </c>
      <c r="R963" s="3">
        <f aca="true" t="shared" si="67" ref="R963:R979">(H963/22.33)*100</f>
        <v>15.80832960143305</v>
      </c>
      <c r="S963" s="3">
        <f aca="true" t="shared" si="68" ref="S963:S979">(I963/15.04)*100</f>
        <v>15.625000000000004</v>
      </c>
    </row>
    <row r="964" spans="1:19" ht="13.5">
      <c r="A964" s="1" t="s">
        <v>14</v>
      </c>
      <c r="B964" s="1">
        <v>7.63</v>
      </c>
      <c r="C964" s="1">
        <v>7.88</v>
      </c>
      <c r="D964" s="1">
        <v>1.94</v>
      </c>
      <c r="E964" s="1">
        <v>0.54</v>
      </c>
      <c r="F964" s="1">
        <v>0.49</v>
      </c>
      <c r="G964" s="1">
        <v>0.39</v>
      </c>
      <c r="H964" s="1">
        <v>0.2</v>
      </c>
      <c r="I964" s="1">
        <v>0.24</v>
      </c>
      <c r="K964" s="1" t="s">
        <v>14</v>
      </c>
      <c r="L964" s="3">
        <f t="shared" si="61"/>
        <v>0.6660265363128492</v>
      </c>
      <c r="M964" s="3">
        <f t="shared" si="62"/>
        <v>0.8889390264538326</v>
      </c>
      <c r="N964" s="3">
        <f t="shared" si="63"/>
        <v>0.9542078599183512</v>
      </c>
      <c r="O964" s="3">
        <f t="shared" si="64"/>
        <v>0.8306414397784956</v>
      </c>
      <c r="P964" s="3">
        <f t="shared" si="65"/>
        <v>0.5174234424498416</v>
      </c>
      <c r="Q964" s="3">
        <f t="shared" si="66"/>
        <v>0.7339104252916824</v>
      </c>
      <c r="R964" s="3">
        <f t="shared" si="67"/>
        <v>0.8956560680698613</v>
      </c>
      <c r="S964" s="3">
        <f t="shared" si="68"/>
        <v>1.5957446808510638</v>
      </c>
    </row>
    <row r="965" spans="1:19" ht="13.5">
      <c r="A965" s="1" t="s">
        <v>15</v>
      </c>
      <c r="B965" s="1">
        <v>9.35</v>
      </c>
      <c r="C965" s="1">
        <v>9.34</v>
      </c>
      <c r="D965" s="1">
        <v>1.06</v>
      </c>
      <c r="E965" s="1">
        <v>0.37</v>
      </c>
      <c r="F965" s="1">
        <v>0.39</v>
      </c>
      <c r="G965" s="1">
        <v>0.39</v>
      </c>
      <c r="H965" s="1">
        <v>0.2</v>
      </c>
      <c r="I965" s="1">
        <v>0.2</v>
      </c>
      <c r="K965" s="1" t="s">
        <v>15</v>
      </c>
      <c r="L965" s="3">
        <f t="shared" si="61"/>
        <v>0.8161662011173184</v>
      </c>
      <c r="M965" s="3">
        <f t="shared" si="62"/>
        <v>1.0536409272942635</v>
      </c>
      <c r="N965" s="3">
        <f t="shared" si="63"/>
        <v>0.5213713049038415</v>
      </c>
      <c r="O965" s="3">
        <f t="shared" si="64"/>
        <v>0.5691432087371173</v>
      </c>
      <c r="P965" s="3">
        <f t="shared" si="65"/>
        <v>0.41182682154171063</v>
      </c>
      <c r="Q965" s="3">
        <f t="shared" si="66"/>
        <v>0.7339104252916824</v>
      </c>
      <c r="R965" s="3">
        <f t="shared" si="67"/>
        <v>0.8956560680698613</v>
      </c>
      <c r="S965" s="3">
        <f t="shared" si="68"/>
        <v>1.3297872340425534</v>
      </c>
    </row>
    <row r="966" spans="1:19" ht="13.5">
      <c r="A966" s="1" t="s">
        <v>16</v>
      </c>
      <c r="B966" s="1">
        <v>11.72</v>
      </c>
      <c r="C966" s="1">
        <v>10.75</v>
      </c>
      <c r="D966" s="1">
        <v>3.01</v>
      </c>
      <c r="E966" s="1">
        <v>0.91</v>
      </c>
      <c r="F966" s="1">
        <v>1.08</v>
      </c>
      <c r="G966" s="1">
        <v>0.82</v>
      </c>
      <c r="H966" s="1">
        <v>0.44</v>
      </c>
      <c r="I966" s="1">
        <v>0.48</v>
      </c>
      <c r="K966" s="1" t="s">
        <v>16</v>
      </c>
      <c r="L966" s="3">
        <f t="shared" si="61"/>
        <v>1.0230446927374304</v>
      </c>
      <c r="M966" s="3">
        <f t="shared" si="62"/>
        <v>1.2127023520785154</v>
      </c>
      <c r="N966" s="3">
        <f t="shared" si="63"/>
        <v>1.4804977620382667</v>
      </c>
      <c r="O966" s="3">
        <f t="shared" si="64"/>
        <v>1.399784648515613</v>
      </c>
      <c r="P966" s="3">
        <f t="shared" si="65"/>
        <v>1.1404435058078142</v>
      </c>
      <c r="Q966" s="3">
        <f t="shared" si="66"/>
        <v>1.543093714715845</v>
      </c>
      <c r="R966" s="3">
        <f t="shared" si="67"/>
        <v>1.9704433497536946</v>
      </c>
      <c r="S966" s="3">
        <f t="shared" si="68"/>
        <v>3.1914893617021276</v>
      </c>
    </row>
    <row r="967" spans="1:19" ht="13.5">
      <c r="A967" s="1" t="s">
        <v>20</v>
      </c>
      <c r="B967" s="1">
        <v>73.89</v>
      </c>
      <c r="C967" s="1">
        <v>60.2</v>
      </c>
      <c r="D967" s="1">
        <v>22.02</v>
      </c>
      <c r="E967" s="1">
        <v>8.28</v>
      </c>
      <c r="F967" s="1">
        <v>4.27</v>
      </c>
      <c r="G967" s="1">
        <v>3.26</v>
      </c>
      <c r="H967" s="1">
        <v>1.41</v>
      </c>
      <c r="I967" s="1">
        <v>1.21</v>
      </c>
      <c r="K967" s="1" t="s">
        <v>20</v>
      </c>
      <c r="L967" s="3">
        <f t="shared" si="61"/>
        <v>6.449895251396649</v>
      </c>
      <c r="M967" s="3">
        <f t="shared" si="62"/>
        <v>6.791133171639687</v>
      </c>
      <c r="N967" s="3">
        <f t="shared" si="63"/>
        <v>10.830751069794895</v>
      </c>
      <c r="O967" s="3">
        <f t="shared" si="64"/>
        <v>12.736502076603598</v>
      </c>
      <c r="P967" s="3">
        <f t="shared" si="65"/>
        <v>4.508975712777191</v>
      </c>
      <c r="Q967" s="3">
        <f t="shared" si="66"/>
        <v>6.134738426797139</v>
      </c>
      <c r="R967" s="3">
        <f t="shared" si="67"/>
        <v>6.314375279892522</v>
      </c>
      <c r="S967" s="3">
        <f t="shared" si="68"/>
        <v>8.045212765957448</v>
      </c>
    </row>
    <row r="968" spans="1:19" ht="13.5">
      <c r="A968" s="1" t="s">
        <v>21</v>
      </c>
      <c r="B968" s="1">
        <v>497.71</v>
      </c>
      <c r="C968" s="1">
        <v>380.07</v>
      </c>
      <c r="D968" s="1">
        <v>59.96</v>
      </c>
      <c r="E968" s="1">
        <v>21.37</v>
      </c>
      <c r="F968" s="1">
        <v>43.6</v>
      </c>
      <c r="G968" s="1">
        <v>20.2</v>
      </c>
      <c r="H968" s="1">
        <v>7.03</v>
      </c>
      <c r="I968" s="1">
        <v>5.12</v>
      </c>
      <c r="K968" s="1" t="s">
        <v>21</v>
      </c>
      <c r="L968" s="3">
        <f t="shared" si="61"/>
        <v>43.445356145251395</v>
      </c>
      <c r="M968" s="3">
        <f t="shared" si="62"/>
        <v>42.875514693440124</v>
      </c>
      <c r="N968" s="3">
        <f t="shared" si="63"/>
        <v>29.491908907579557</v>
      </c>
      <c r="O968" s="3">
        <f t="shared" si="64"/>
        <v>32.871865866789726</v>
      </c>
      <c r="P968" s="3">
        <f t="shared" si="65"/>
        <v>46.04012671594509</v>
      </c>
      <c r="Q968" s="3">
        <f t="shared" si="66"/>
        <v>38.01279638690252</v>
      </c>
      <c r="R968" s="3">
        <f t="shared" si="67"/>
        <v>31.48231079265562</v>
      </c>
      <c r="S968" s="3">
        <f t="shared" si="68"/>
        <v>34.04255319148937</v>
      </c>
    </row>
    <row r="969" spans="1:19" ht="13.5">
      <c r="A969" s="1" t="s">
        <v>27</v>
      </c>
      <c r="B969" s="1">
        <v>6.62</v>
      </c>
      <c r="C969" s="1">
        <v>0.78</v>
      </c>
      <c r="D969" s="1">
        <v>0.3</v>
      </c>
      <c r="E969" s="1">
        <v>0.29</v>
      </c>
      <c r="F969" s="1">
        <v>0.11</v>
      </c>
      <c r="K969" s="1" t="s">
        <v>27</v>
      </c>
      <c r="L969" s="3">
        <f t="shared" si="61"/>
        <v>0.5778631284916202</v>
      </c>
      <c r="M969" s="3">
        <f t="shared" si="62"/>
        <v>0.08799142647639462</v>
      </c>
      <c r="N969" s="3">
        <f t="shared" si="63"/>
        <v>0.14755791648221928</v>
      </c>
      <c r="O969" s="3">
        <f t="shared" si="64"/>
        <v>0.44608521765882164</v>
      </c>
      <c r="P969" s="3">
        <f t="shared" si="65"/>
        <v>0.11615628299894404</v>
      </c>
      <c r="Q969" s="3">
        <f t="shared" si="66"/>
        <v>0</v>
      </c>
      <c r="R969" s="3">
        <f t="shared" si="67"/>
        <v>0</v>
      </c>
      <c r="S969" s="3">
        <f t="shared" si="68"/>
        <v>0</v>
      </c>
    </row>
    <row r="970" spans="1:19" ht="13.5">
      <c r="A970" s="1" t="s">
        <v>34</v>
      </c>
      <c r="B970" s="1">
        <v>108.73</v>
      </c>
      <c r="C970" s="1">
        <v>85.56</v>
      </c>
      <c r="D970" s="1">
        <v>21.02</v>
      </c>
      <c r="E970" s="1">
        <v>6.6</v>
      </c>
      <c r="F970" s="1">
        <v>15.28</v>
      </c>
      <c r="G970" s="1">
        <v>10.25</v>
      </c>
      <c r="H970" s="1">
        <v>5.06</v>
      </c>
      <c r="I970" s="1">
        <v>3.32</v>
      </c>
      <c r="K970" s="1" t="s">
        <v>34</v>
      </c>
      <c r="L970" s="3">
        <f t="shared" si="61"/>
        <v>9.491096368715086</v>
      </c>
      <c r="M970" s="3">
        <f t="shared" si="62"/>
        <v>9.651982627333746</v>
      </c>
      <c r="N970" s="3">
        <f t="shared" si="63"/>
        <v>10.338891348187497</v>
      </c>
      <c r="O970" s="3">
        <f t="shared" si="64"/>
        <v>10.15228426395939</v>
      </c>
      <c r="P970" s="3">
        <f t="shared" si="65"/>
        <v>16.135163674762406</v>
      </c>
      <c r="Q970" s="3">
        <f t="shared" si="66"/>
        <v>19.288671433948064</v>
      </c>
      <c r="R970" s="3">
        <f t="shared" si="67"/>
        <v>22.660098522167488</v>
      </c>
      <c r="S970" s="3">
        <f t="shared" si="68"/>
        <v>22.074468085106382</v>
      </c>
    </row>
    <row r="971" spans="1:19" ht="13.5">
      <c r="A971" s="1" t="s">
        <v>35</v>
      </c>
      <c r="B971" s="1">
        <v>30.25</v>
      </c>
      <c r="C971" s="1">
        <v>25.65</v>
      </c>
      <c r="D971" s="1">
        <v>5.22</v>
      </c>
      <c r="E971" s="1">
        <v>1.83</v>
      </c>
      <c r="F971" s="1">
        <v>3.08</v>
      </c>
      <c r="G971" s="1">
        <v>2.46</v>
      </c>
      <c r="H971" s="1">
        <v>1.08</v>
      </c>
      <c r="I971" s="1">
        <v>1.02</v>
      </c>
      <c r="K971" s="1" t="s">
        <v>35</v>
      </c>
      <c r="L971" s="3">
        <f t="shared" si="61"/>
        <v>2.640537709497207</v>
      </c>
      <c r="M971" s="3">
        <f t="shared" si="62"/>
        <v>2.8935642168198994</v>
      </c>
      <c r="N971" s="3">
        <f t="shared" si="63"/>
        <v>2.567507746790615</v>
      </c>
      <c r="O971" s="3">
        <f t="shared" si="64"/>
        <v>2.8149515459160126</v>
      </c>
      <c r="P971" s="3">
        <f t="shared" si="65"/>
        <v>3.2523759239704333</v>
      </c>
      <c r="Q971" s="3">
        <f t="shared" si="66"/>
        <v>4.6292811441475346</v>
      </c>
      <c r="R971" s="3">
        <f t="shared" si="67"/>
        <v>4.836542767577251</v>
      </c>
      <c r="S971" s="3">
        <f t="shared" si="68"/>
        <v>6.781914893617022</v>
      </c>
    </row>
    <row r="972" spans="1:19" ht="13.5">
      <c r="A972" s="1" t="s">
        <v>36</v>
      </c>
      <c r="B972" s="1">
        <v>53.84</v>
      </c>
      <c r="C972" s="1">
        <v>40.2</v>
      </c>
      <c r="D972" s="1">
        <v>8.1</v>
      </c>
      <c r="E972" s="1">
        <v>6.1</v>
      </c>
      <c r="F972" s="1">
        <v>5.09</v>
      </c>
      <c r="G972" s="1">
        <v>3.03</v>
      </c>
      <c r="H972" s="1">
        <v>0.96</v>
      </c>
      <c r="I972" s="1">
        <v>0.07</v>
      </c>
      <c r="K972" s="1" t="s">
        <v>36</v>
      </c>
      <c r="L972" s="3">
        <f t="shared" si="61"/>
        <v>4.699720670391063</v>
      </c>
      <c r="M972" s="3">
        <f t="shared" si="62"/>
        <v>4.53494274916803</v>
      </c>
      <c r="N972" s="3">
        <f t="shared" si="63"/>
        <v>3.9840637450199203</v>
      </c>
      <c r="O972" s="3">
        <f t="shared" si="64"/>
        <v>9.383171819720042</v>
      </c>
      <c r="P972" s="3">
        <f t="shared" si="65"/>
        <v>5.374868004223864</v>
      </c>
      <c r="Q972" s="3">
        <f t="shared" si="66"/>
        <v>5.701919458035378</v>
      </c>
      <c r="R972" s="3">
        <f t="shared" si="67"/>
        <v>4.299149126735334</v>
      </c>
      <c r="S972" s="3">
        <f t="shared" si="68"/>
        <v>0.46542553191489366</v>
      </c>
    </row>
    <row r="973" spans="1:19" ht="13.5">
      <c r="A973" s="1" t="s">
        <v>37</v>
      </c>
      <c r="B973" s="1">
        <v>3.22</v>
      </c>
      <c r="C973" s="1">
        <v>2.15</v>
      </c>
      <c r="D973" s="1">
        <v>2.03</v>
      </c>
      <c r="E973" s="1">
        <v>0.35</v>
      </c>
      <c r="F973" s="1">
        <v>0.23</v>
      </c>
      <c r="G973" s="1">
        <v>0.17</v>
      </c>
      <c r="H973" s="1">
        <v>0.12</v>
      </c>
      <c r="K973" s="1" t="s">
        <v>37</v>
      </c>
      <c r="L973" s="3">
        <f t="shared" si="61"/>
        <v>0.28107541899441346</v>
      </c>
      <c r="M973" s="3">
        <f t="shared" si="62"/>
        <v>0.2425404704157031</v>
      </c>
      <c r="N973" s="3">
        <f t="shared" si="63"/>
        <v>0.9984752348630169</v>
      </c>
      <c r="O973" s="3">
        <f t="shared" si="64"/>
        <v>0.5383787109675434</v>
      </c>
      <c r="P973" s="3">
        <f t="shared" si="65"/>
        <v>0.24287222808870115</v>
      </c>
      <c r="Q973" s="3">
        <f t="shared" si="66"/>
        <v>0.31990967256304104</v>
      </c>
      <c r="R973" s="3">
        <f t="shared" si="67"/>
        <v>0.5373936408419168</v>
      </c>
      <c r="S973" s="3">
        <f t="shared" si="68"/>
        <v>0</v>
      </c>
    </row>
    <row r="974" spans="1:19" ht="13.5">
      <c r="A974" s="1" t="s">
        <v>38</v>
      </c>
      <c r="B974" s="1">
        <v>7.68</v>
      </c>
      <c r="C974" s="1">
        <v>4.56</v>
      </c>
      <c r="D974" s="1">
        <v>8.54</v>
      </c>
      <c r="E974" s="1">
        <v>1.64</v>
      </c>
      <c r="F974" s="1">
        <v>0.92</v>
      </c>
      <c r="G974" s="1">
        <v>0.59</v>
      </c>
      <c r="H974" s="1">
        <v>0.31</v>
      </c>
      <c r="I974" s="1">
        <v>0.26</v>
      </c>
      <c r="K974" s="1" t="s">
        <v>38</v>
      </c>
      <c r="L974" s="3">
        <f t="shared" si="61"/>
        <v>0.6703910614525139</v>
      </c>
      <c r="M974" s="3">
        <f t="shared" si="62"/>
        <v>0.5144114163235377</v>
      </c>
      <c r="N974" s="3">
        <f t="shared" si="63"/>
        <v>4.200482022527175</v>
      </c>
      <c r="O974" s="3">
        <f t="shared" si="64"/>
        <v>2.5226888171050605</v>
      </c>
      <c r="P974" s="3">
        <f t="shared" si="65"/>
        <v>0.9714889123548046</v>
      </c>
      <c r="Q974" s="3">
        <f t="shared" si="66"/>
        <v>1.1102747459540836</v>
      </c>
      <c r="R974" s="3">
        <f t="shared" si="67"/>
        <v>1.388266905508285</v>
      </c>
      <c r="S974" s="3">
        <f t="shared" si="68"/>
        <v>1.7287234042553192</v>
      </c>
    </row>
    <row r="975" spans="1:19" ht="13.5">
      <c r="A975" s="1" t="s">
        <v>40</v>
      </c>
      <c r="B975" s="1">
        <v>3.38</v>
      </c>
      <c r="C975" s="1">
        <v>3.04</v>
      </c>
      <c r="D975" s="1">
        <v>0.51</v>
      </c>
      <c r="E975" s="1">
        <v>0.26</v>
      </c>
      <c r="F975" s="1">
        <v>0.34</v>
      </c>
      <c r="G975" s="1">
        <v>0.39</v>
      </c>
      <c r="H975" s="1">
        <v>0.3</v>
      </c>
      <c r="I975" s="1">
        <v>0.14</v>
      </c>
      <c r="K975" s="1" t="s">
        <v>40</v>
      </c>
      <c r="L975" s="3">
        <f t="shared" si="61"/>
        <v>0.2950418994413408</v>
      </c>
      <c r="M975" s="3">
        <f t="shared" si="62"/>
        <v>0.34294094421569177</v>
      </c>
      <c r="N975" s="3">
        <f t="shared" si="63"/>
        <v>0.25084845801977274</v>
      </c>
      <c r="O975" s="3">
        <f t="shared" si="64"/>
        <v>0.3999384710044608</v>
      </c>
      <c r="P975" s="3">
        <f t="shared" si="65"/>
        <v>0.3590285110876452</v>
      </c>
      <c r="Q975" s="3">
        <f t="shared" si="66"/>
        <v>0.7339104252916824</v>
      </c>
      <c r="R975" s="3">
        <f t="shared" si="67"/>
        <v>1.3434841021047919</v>
      </c>
      <c r="S975" s="3">
        <f t="shared" si="68"/>
        <v>0.9308510638297873</v>
      </c>
    </row>
    <row r="976" spans="1:19" ht="13.5">
      <c r="A976" s="1" t="s">
        <v>41</v>
      </c>
      <c r="B976" s="1">
        <v>23.74</v>
      </c>
      <c r="C976" s="1">
        <v>22.35</v>
      </c>
      <c r="D976" s="1">
        <v>3.9</v>
      </c>
      <c r="E976" s="1">
        <v>0.95</v>
      </c>
      <c r="F976" s="1">
        <v>0.76</v>
      </c>
      <c r="G976" s="1">
        <v>0.48</v>
      </c>
      <c r="H976" s="1">
        <v>0.25</v>
      </c>
      <c r="I976" s="1">
        <v>0.08</v>
      </c>
      <c r="K976" s="1" t="s">
        <v>41</v>
      </c>
      <c r="L976" s="3">
        <f t="shared" si="61"/>
        <v>2.0722765363128492</v>
      </c>
      <c r="M976" s="3">
        <f t="shared" si="62"/>
        <v>2.521292797112076</v>
      </c>
      <c r="N976" s="3">
        <f t="shared" si="63"/>
        <v>1.9182529142688503</v>
      </c>
      <c r="O976" s="3">
        <f t="shared" si="64"/>
        <v>1.4613136440547605</v>
      </c>
      <c r="P976" s="3">
        <f t="shared" si="65"/>
        <v>0.8025343189017952</v>
      </c>
      <c r="Q976" s="3">
        <f t="shared" si="66"/>
        <v>0.9032743695897629</v>
      </c>
      <c r="R976" s="3">
        <f t="shared" si="67"/>
        <v>1.1195700850873265</v>
      </c>
      <c r="S976" s="3">
        <f t="shared" si="68"/>
        <v>0.5319148936170214</v>
      </c>
    </row>
    <row r="977" spans="1:19" ht="13.5">
      <c r="A977" s="1" t="s">
        <v>44</v>
      </c>
      <c r="B977" s="1">
        <v>20.44</v>
      </c>
      <c r="C977" s="1">
        <v>10.33</v>
      </c>
      <c r="D977" s="1">
        <v>19.29</v>
      </c>
      <c r="E977" s="1">
        <v>2.44</v>
      </c>
      <c r="F977" s="1">
        <v>1.82</v>
      </c>
      <c r="G977" s="1">
        <v>1.04</v>
      </c>
      <c r="H977" s="1">
        <v>0.3</v>
      </c>
      <c r="I977" s="1">
        <v>0.24</v>
      </c>
      <c r="K977" s="1" t="s">
        <v>44</v>
      </c>
      <c r="L977" s="3">
        <f t="shared" si="61"/>
        <v>1.7842178770949724</v>
      </c>
      <c r="M977" s="3">
        <f t="shared" si="62"/>
        <v>1.1653223532066106</v>
      </c>
      <c r="N977" s="3">
        <f t="shared" si="63"/>
        <v>9.487974029806699</v>
      </c>
      <c r="O977" s="3">
        <f t="shared" si="64"/>
        <v>3.7532687278880172</v>
      </c>
      <c r="P977" s="3">
        <f t="shared" si="65"/>
        <v>1.9218585005279831</v>
      </c>
      <c r="Q977" s="3">
        <f t="shared" si="66"/>
        <v>1.9570944674444863</v>
      </c>
      <c r="R977" s="3">
        <f t="shared" si="67"/>
        <v>1.3434841021047919</v>
      </c>
      <c r="S977" s="3">
        <f t="shared" si="68"/>
        <v>1.5957446808510638</v>
      </c>
    </row>
    <row r="978" spans="1:19" ht="13.5">
      <c r="A978" s="1" t="s">
        <v>45</v>
      </c>
      <c r="B978" s="1">
        <v>4.57</v>
      </c>
      <c r="C978" s="1">
        <v>3.63</v>
      </c>
      <c r="D978" s="1">
        <v>1.36</v>
      </c>
      <c r="E978" s="1">
        <v>0.75</v>
      </c>
      <c r="F978" s="1">
        <v>1.35</v>
      </c>
      <c r="G978" s="1">
        <v>1</v>
      </c>
      <c r="H978" s="1">
        <v>1.14</v>
      </c>
      <c r="I978" s="1">
        <v>0.26</v>
      </c>
      <c r="K978" s="1" t="s">
        <v>45</v>
      </c>
      <c r="L978" s="3">
        <f t="shared" si="61"/>
        <v>0.3989175977653632</v>
      </c>
      <c r="M978" s="3">
        <f t="shared" si="62"/>
        <v>0.4094985616786056</v>
      </c>
      <c r="N978" s="3">
        <f t="shared" si="63"/>
        <v>0.6689292213860607</v>
      </c>
      <c r="O978" s="3">
        <f t="shared" si="64"/>
        <v>1.1536686663590217</v>
      </c>
      <c r="P978" s="3">
        <f t="shared" si="65"/>
        <v>1.4255543822597678</v>
      </c>
      <c r="Q978" s="3">
        <f t="shared" si="66"/>
        <v>1.881821603312006</v>
      </c>
      <c r="R978" s="3">
        <f t="shared" si="67"/>
        <v>5.105239587998208</v>
      </c>
      <c r="S978" s="3">
        <f t="shared" si="68"/>
        <v>1.7287234042553192</v>
      </c>
    </row>
    <row r="979" spans="1:19" ht="13.5">
      <c r="A979" s="1" t="s">
        <v>46</v>
      </c>
      <c r="B979" s="1">
        <v>9.43</v>
      </c>
      <c r="C979" s="1">
        <v>9.22</v>
      </c>
      <c r="D979" s="1">
        <v>1.22</v>
      </c>
      <c r="E979" s="1">
        <v>0.52</v>
      </c>
      <c r="F979" s="1">
        <v>0.37</v>
      </c>
      <c r="G979" s="1">
        <v>0.12</v>
      </c>
      <c r="I979" s="1">
        <v>0.05</v>
      </c>
      <c r="K979" s="1" t="s">
        <v>46</v>
      </c>
      <c r="L979" s="3">
        <f t="shared" si="61"/>
        <v>0.823149441340782</v>
      </c>
      <c r="M979" s="3">
        <f t="shared" si="62"/>
        <v>1.0401037847594337</v>
      </c>
      <c r="N979" s="3">
        <f t="shared" si="63"/>
        <v>0.600068860361025</v>
      </c>
      <c r="O979" s="3">
        <f t="shared" si="64"/>
        <v>0.7998769420089216</v>
      </c>
      <c r="P979" s="3">
        <f t="shared" si="65"/>
        <v>0.3907074973600845</v>
      </c>
      <c r="Q979" s="3">
        <f t="shared" si="66"/>
        <v>0.22581859239744073</v>
      </c>
      <c r="R979" s="3">
        <f t="shared" si="67"/>
        <v>0</v>
      </c>
      <c r="S979" s="3">
        <f t="shared" si="68"/>
        <v>0.33244680851063835</v>
      </c>
    </row>
    <row r="981" spans="1:19" ht="13.5">
      <c r="A981" s="1" t="s">
        <v>55</v>
      </c>
      <c r="B981" s="1">
        <f aca="true" t="shared" si="69" ref="B981:I981">SUM(B963:B979)</f>
        <v>1145.6000000000004</v>
      </c>
      <c r="C981" s="1">
        <f t="shared" si="69"/>
        <v>886.4499999999999</v>
      </c>
      <c r="D981" s="1">
        <f t="shared" si="69"/>
        <v>203.31</v>
      </c>
      <c r="E981" s="1">
        <f t="shared" si="69"/>
        <v>65.01</v>
      </c>
      <c r="F981" s="1">
        <f t="shared" si="69"/>
        <v>94.7</v>
      </c>
      <c r="G981" s="1">
        <f t="shared" si="69"/>
        <v>53.14</v>
      </c>
      <c r="H981" s="1">
        <f t="shared" si="69"/>
        <v>22.330000000000005</v>
      </c>
      <c r="I981" s="1">
        <f t="shared" si="69"/>
        <v>15.040000000000003</v>
      </c>
      <c r="K981" s="1" t="s">
        <v>55</v>
      </c>
      <c r="L981" s="1">
        <f aca="true" t="shared" si="70" ref="L981:S981">SUM(L963:L979)</f>
        <v>100.00000000000003</v>
      </c>
      <c r="M981" s="1">
        <f t="shared" si="70"/>
        <v>100.00000000000001</v>
      </c>
      <c r="N981" s="1">
        <f t="shared" si="70"/>
        <v>99.99999999999999</v>
      </c>
      <c r="O981" s="1">
        <f t="shared" si="70"/>
        <v>100</v>
      </c>
      <c r="P981" s="1">
        <f t="shared" si="70"/>
        <v>100</v>
      </c>
      <c r="Q981" s="1">
        <f t="shared" si="70"/>
        <v>100.00000000000003</v>
      </c>
      <c r="R981" s="1">
        <f t="shared" si="70"/>
        <v>100.00000000000001</v>
      </c>
      <c r="S981" s="1">
        <f t="shared" si="70"/>
        <v>100.00000000000003</v>
      </c>
    </row>
    <row r="985" spans="1:11" ht="13.5">
      <c r="A985" s="1" t="s">
        <v>110</v>
      </c>
      <c r="K985" s="1" t="s">
        <v>110</v>
      </c>
    </row>
    <row r="987" spans="2:12" ht="13.5">
      <c r="B987" s="1" t="s">
        <v>161</v>
      </c>
      <c r="L987" s="1" t="s">
        <v>160</v>
      </c>
    </row>
    <row r="989" spans="1:19" ht="13.5">
      <c r="A989" s="1" t="s">
        <v>1</v>
      </c>
      <c r="B989" s="1" t="s">
        <v>57</v>
      </c>
      <c r="C989" s="1" t="s">
        <v>88</v>
      </c>
      <c r="D989" s="1" t="s">
        <v>104</v>
      </c>
      <c r="E989" s="1" t="s">
        <v>90</v>
      </c>
      <c r="F989" s="1" t="s">
        <v>91</v>
      </c>
      <c r="G989" s="1" t="s">
        <v>92</v>
      </c>
      <c r="H989" s="1" t="s">
        <v>93</v>
      </c>
      <c r="I989" s="1" t="s">
        <v>94</v>
      </c>
      <c r="K989" s="1" t="s">
        <v>1</v>
      </c>
      <c r="L989" s="1" t="s">
        <v>57</v>
      </c>
      <c r="M989" s="1" t="s">
        <v>88</v>
      </c>
      <c r="N989" s="1" t="s">
        <v>104</v>
      </c>
      <c r="O989" s="1" t="s">
        <v>90</v>
      </c>
      <c r="P989" s="1" t="s">
        <v>91</v>
      </c>
      <c r="Q989" s="1" t="s">
        <v>92</v>
      </c>
      <c r="R989" s="1" t="s">
        <v>93</v>
      </c>
      <c r="S989" s="1" t="s">
        <v>94</v>
      </c>
    </row>
    <row r="991" spans="1:11" ht="13.5">
      <c r="A991" s="1" t="s">
        <v>3</v>
      </c>
      <c r="K991" s="1" t="s">
        <v>3</v>
      </c>
    </row>
    <row r="992" spans="1:19" ht="13.5">
      <c r="A992" s="1" t="s">
        <v>13</v>
      </c>
      <c r="B992" s="1">
        <v>262.19</v>
      </c>
      <c r="C992" s="1">
        <v>237.3</v>
      </c>
      <c r="D992" s="1">
        <v>109.06</v>
      </c>
      <c r="E992" s="1">
        <v>47.27</v>
      </c>
      <c r="F992" s="1">
        <v>19.17</v>
      </c>
      <c r="G992" s="1">
        <v>13.06</v>
      </c>
      <c r="H992" s="1">
        <v>10.4</v>
      </c>
      <c r="I992" s="1">
        <v>4.46</v>
      </c>
      <c r="K992" s="1" t="s">
        <v>13</v>
      </c>
      <c r="L992" s="3">
        <f aca="true" t="shared" si="71" ref="L992:L1008">(B992/1039.64)*100</f>
        <v>25.219306683082603</v>
      </c>
      <c r="M992" s="3">
        <f aca="true" t="shared" si="72" ref="M992:M1008">(C992/1077.21)*100</f>
        <v>22.02913081014844</v>
      </c>
      <c r="N992" s="3">
        <f aca="true" t="shared" si="73" ref="N992:N1008">(D992/444.95)*100</f>
        <v>24.51061917069334</v>
      </c>
      <c r="O992" s="3">
        <f aca="true" t="shared" si="74" ref="O992:O1008">(E992/181.2)*100</f>
        <v>26.087196467991173</v>
      </c>
      <c r="P992" s="3">
        <f aca="true" t="shared" si="75" ref="P992:P1008">(F992/109.79)*100</f>
        <v>17.4606066126241</v>
      </c>
      <c r="Q992" s="3">
        <f aca="true" t="shared" si="76" ref="Q992:Q1008">(G992/72.14)*100</f>
        <v>18.103687274743553</v>
      </c>
      <c r="R992" s="3">
        <f aca="true" t="shared" si="77" ref="R992:R1008">(H992/59.4)*100</f>
        <v>17.50841750841751</v>
      </c>
      <c r="S992" s="3">
        <f aca="true" t="shared" si="78" ref="S992:S1008">(I992/26.19)*100</f>
        <v>17.029400534555172</v>
      </c>
    </row>
    <row r="993" spans="1:19" ht="13.5">
      <c r="A993" s="1" t="s">
        <v>14</v>
      </c>
      <c r="B993" s="1">
        <v>7.11</v>
      </c>
      <c r="C993" s="1">
        <v>5.55</v>
      </c>
      <c r="D993" s="1">
        <v>2.89</v>
      </c>
      <c r="E993" s="1">
        <v>1.95</v>
      </c>
      <c r="F993" s="1">
        <v>1.35</v>
      </c>
      <c r="G993" s="1">
        <v>0.67</v>
      </c>
      <c r="H993" s="1">
        <v>0.45</v>
      </c>
      <c r="I993" s="1">
        <v>0.34</v>
      </c>
      <c r="K993" s="1" t="s">
        <v>14</v>
      </c>
      <c r="L993" s="3">
        <f t="shared" si="71"/>
        <v>0.6838905775075987</v>
      </c>
      <c r="M993" s="3">
        <f t="shared" si="72"/>
        <v>0.5152198735622581</v>
      </c>
      <c r="N993" s="3">
        <f t="shared" si="73"/>
        <v>0.6495111810315767</v>
      </c>
      <c r="O993" s="3">
        <f t="shared" si="74"/>
        <v>1.076158940397351</v>
      </c>
      <c r="P993" s="3">
        <f t="shared" si="75"/>
        <v>1.2296201839876126</v>
      </c>
      <c r="Q993" s="3">
        <f t="shared" si="76"/>
        <v>0.9287496534516219</v>
      </c>
      <c r="R993" s="3">
        <f t="shared" si="77"/>
        <v>0.7575757575757576</v>
      </c>
      <c r="S993" s="3">
        <f t="shared" si="78"/>
        <v>1.2982054219167622</v>
      </c>
    </row>
    <row r="994" spans="1:19" ht="13.5">
      <c r="A994" s="1" t="s">
        <v>15</v>
      </c>
      <c r="B994" s="1">
        <v>7.26</v>
      </c>
      <c r="C994" s="1">
        <v>4.86</v>
      </c>
      <c r="D994" s="1">
        <v>1.77</v>
      </c>
      <c r="E994" s="1">
        <v>0.66</v>
      </c>
      <c r="F994" s="1">
        <v>0.69</v>
      </c>
      <c r="G994" s="1">
        <v>0.58</v>
      </c>
      <c r="H994" s="1">
        <v>0.58</v>
      </c>
      <c r="I994" s="1">
        <v>0.31</v>
      </c>
      <c r="K994" s="1" t="s">
        <v>15</v>
      </c>
      <c r="L994" s="3">
        <f t="shared" si="71"/>
        <v>0.6983186487630333</v>
      </c>
      <c r="M994" s="3">
        <f t="shared" si="72"/>
        <v>0.45116551090316653</v>
      </c>
      <c r="N994" s="3">
        <f t="shared" si="73"/>
        <v>0.3977975053376784</v>
      </c>
      <c r="O994" s="3">
        <f t="shared" si="74"/>
        <v>0.3642384105960265</v>
      </c>
      <c r="P994" s="3">
        <f t="shared" si="75"/>
        <v>0.6284725384825576</v>
      </c>
      <c r="Q994" s="3">
        <f t="shared" si="76"/>
        <v>0.8039922373163293</v>
      </c>
      <c r="R994" s="3">
        <f t="shared" si="77"/>
        <v>0.9764309764309763</v>
      </c>
      <c r="S994" s="3">
        <f t="shared" si="78"/>
        <v>1.1836578846888124</v>
      </c>
    </row>
    <row r="995" spans="1:19" ht="13.5">
      <c r="A995" s="1" t="s">
        <v>16</v>
      </c>
      <c r="B995" s="1">
        <v>15.77</v>
      </c>
      <c r="C995" s="1">
        <v>14.09</v>
      </c>
      <c r="D995" s="1">
        <v>5.23</v>
      </c>
      <c r="E995" s="1">
        <v>3.19</v>
      </c>
      <c r="F995" s="1">
        <v>1.84</v>
      </c>
      <c r="G995" s="1">
        <v>1.15</v>
      </c>
      <c r="H995" s="1">
        <v>0.82</v>
      </c>
      <c r="I995" s="1">
        <v>0.61</v>
      </c>
      <c r="K995" s="1" t="s">
        <v>16</v>
      </c>
      <c r="L995" s="3">
        <f t="shared" si="71"/>
        <v>1.5168712246546878</v>
      </c>
      <c r="M995" s="3">
        <f t="shared" si="72"/>
        <v>1.3080086519805794</v>
      </c>
      <c r="N995" s="3">
        <f t="shared" si="73"/>
        <v>1.1754129677491854</v>
      </c>
      <c r="O995" s="3">
        <f t="shared" si="74"/>
        <v>1.7604856512141283</v>
      </c>
      <c r="P995" s="3">
        <f t="shared" si="75"/>
        <v>1.67592676928682</v>
      </c>
      <c r="Q995" s="3">
        <f t="shared" si="76"/>
        <v>1.594122539506515</v>
      </c>
      <c r="R995" s="3">
        <f t="shared" si="77"/>
        <v>1.3804713804713804</v>
      </c>
      <c r="S995" s="3">
        <f t="shared" si="78"/>
        <v>2.3291332569683085</v>
      </c>
    </row>
    <row r="996" spans="1:19" ht="13.5">
      <c r="A996" s="1" t="s">
        <v>20</v>
      </c>
      <c r="B996" s="1">
        <v>95.01</v>
      </c>
      <c r="C996" s="1">
        <v>71.51</v>
      </c>
      <c r="D996" s="1">
        <v>47.66</v>
      </c>
      <c r="E996" s="1">
        <v>29.41</v>
      </c>
      <c r="F996" s="1">
        <v>6.28</v>
      </c>
      <c r="G996" s="1">
        <v>5.25</v>
      </c>
      <c r="H996" s="1">
        <v>4.73</v>
      </c>
      <c r="I996" s="1">
        <v>1.79</v>
      </c>
      <c r="K996" s="1" t="s">
        <v>20</v>
      </c>
      <c r="L996" s="3">
        <f t="shared" si="71"/>
        <v>9.138740333192258</v>
      </c>
      <c r="M996" s="3">
        <f t="shared" si="72"/>
        <v>6.638445614132807</v>
      </c>
      <c r="N996" s="3">
        <f t="shared" si="73"/>
        <v>10.71131587818856</v>
      </c>
      <c r="O996" s="3">
        <f t="shared" si="74"/>
        <v>16.23068432671082</v>
      </c>
      <c r="P996" s="3">
        <f t="shared" si="75"/>
        <v>5.720010929957191</v>
      </c>
      <c r="Q996" s="3">
        <f t="shared" si="76"/>
        <v>7.277515941225395</v>
      </c>
      <c r="R996" s="3">
        <f t="shared" si="77"/>
        <v>7.962962962962964</v>
      </c>
      <c r="S996" s="3">
        <f t="shared" si="78"/>
        <v>6.83466972126766</v>
      </c>
    </row>
    <row r="997" spans="1:19" ht="13.5">
      <c r="A997" s="1" t="s">
        <v>21</v>
      </c>
      <c r="B997" s="1">
        <v>446.64</v>
      </c>
      <c r="C997" s="1">
        <v>407.05</v>
      </c>
      <c r="D997" s="1">
        <v>157.22</v>
      </c>
      <c r="E997" s="1">
        <v>58.36</v>
      </c>
      <c r="F997" s="1">
        <v>49.49</v>
      </c>
      <c r="G997" s="1">
        <v>27.17</v>
      </c>
      <c r="H997" s="1">
        <v>19.41</v>
      </c>
      <c r="I997" s="1">
        <v>8.12</v>
      </c>
      <c r="K997" s="1" t="s">
        <v>21</v>
      </c>
      <c r="L997" s="3">
        <f t="shared" si="71"/>
        <v>42.96102497018198</v>
      </c>
      <c r="M997" s="3">
        <f t="shared" si="72"/>
        <v>37.787432348381465</v>
      </c>
      <c r="N997" s="3">
        <f t="shared" si="73"/>
        <v>35.33430722553096</v>
      </c>
      <c r="O997" s="3">
        <f t="shared" si="74"/>
        <v>32.207505518763796</v>
      </c>
      <c r="P997" s="3">
        <f t="shared" si="75"/>
        <v>45.07696511521996</v>
      </c>
      <c r="Q997" s="3">
        <f t="shared" si="76"/>
        <v>37.662877737732195</v>
      </c>
      <c r="R997" s="3">
        <f t="shared" si="77"/>
        <v>32.676767676767675</v>
      </c>
      <c r="S997" s="3">
        <f t="shared" si="78"/>
        <v>31.004200076365017</v>
      </c>
    </row>
    <row r="998" spans="1:19" ht="13.5">
      <c r="A998" s="1" t="s">
        <v>27</v>
      </c>
      <c r="B998" s="1">
        <v>0.55</v>
      </c>
      <c r="C998" s="1">
        <v>0.74</v>
      </c>
      <c r="D998" s="1">
        <v>0.28</v>
      </c>
      <c r="E998" s="1">
        <v>0.13</v>
      </c>
      <c r="F998" s="1">
        <v>0.17</v>
      </c>
      <c r="K998" s="1" t="s">
        <v>27</v>
      </c>
      <c r="L998" s="3">
        <f t="shared" si="71"/>
        <v>0.05290292793659343</v>
      </c>
      <c r="M998" s="3">
        <f t="shared" si="72"/>
        <v>0.06869598314163441</v>
      </c>
      <c r="N998" s="3">
        <f t="shared" si="73"/>
        <v>0.06292841892347455</v>
      </c>
      <c r="O998" s="3">
        <f t="shared" si="74"/>
        <v>0.0717439293598234</v>
      </c>
      <c r="P998" s="3">
        <f t="shared" si="75"/>
        <v>0.1548410602058475</v>
      </c>
      <c r="Q998" s="3">
        <f t="shared" si="76"/>
        <v>0</v>
      </c>
      <c r="R998" s="3">
        <f t="shared" si="77"/>
        <v>0</v>
      </c>
      <c r="S998" s="3">
        <f t="shared" si="78"/>
        <v>0</v>
      </c>
    </row>
    <row r="999" spans="1:19" ht="13.5">
      <c r="A999" s="1" t="s">
        <v>34</v>
      </c>
      <c r="B999" s="1">
        <v>96.13</v>
      </c>
      <c r="C999" s="1">
        <v>107.6</v>
      </c>
      <c r="D999" s="1">
        <v>42.19</v>
      </c>
      <c r="E999" s="1">
        <v>15.88</v>
      </c>
      <c r="F999" s="1">
        <v>15.56</v>
      </c>
      <c r="G999" s="1">
        <v>14.28</v>
      </c>
      <c r="H999" s="1">
        <v>12.94</v>
      </c>
      <c r="I999" s="1">
        <v>6.9</v>
      </c>
      <c r="K999" s="1" t="s">
        <v>34</v>
      </c>
      <c r="L999" s="3">
        <f t="shared" si="71"/>
        <v>9.246469931899503</v>
      </c>
      <c r="M999" s="3">
        <f t="shared" si="72"/>
        <v>9.988767278432245</v>
      </c>
      <c r="N999" s="3">
        <f t="shared" si="73"/>
        <v>9.481964265647825</v>
      </c>
      <c r="O999" s="3">
        <f t="shared" si="74"/>
        <v>8.763796909492275</v>
      </c>
      <c r="P999" s="3">
        <f t="shared" si="75"/>
        <v>14.172511157664633</v>
      </c>
      <c r="Q999" s="3">
        <f t="shared" si="76"/>
        <v>19.794843360133076</v>
      </c>
      <c r="R999" s="3">
        <f t="shared" si="77"/>
        <v>21.784511784511785</v>
      </c>
      <c r="S999" s="3">
        <f t="shared" si="78"/>
        <v>26.34593356242841</v>
      </c>
    </row>
    <row r="1000" spans="1:19" ht="13.5">
      <c r="A1000" s="1" t="s">
        <v>35</v>
      </c>
      <c r="B1000" s="1">
        <v>34.3</v>
      </c>
      <c r="C1000" s="1">
        <v>28.31</v>
      </c>
      <c r="D1000" s="1">
        <v>11.03</v>
      </c>
      <c r="E1000" s="1">
        <v>5.53</v>
      </c>
      <c r="F1000" s="1">
        <v>4.74</v>
      </c>
      <c r="G1000" s="1">
        <v>3.34</v>
      </c>
      <c r="H1000" s="1">
        <v>3.66</v>
      </c>
      <c r="I1000" s="1">
        <v>1.95</v>
      </c>
      <c r="K1000" s="1" t="s">
        <v>35</v>
      </c>
      <c r="L1000" s="3">
        <f t="shared" si="71"/>
        <v>3.299218960409372</v>
      </c>
      <c r="M1000" s="3">
        <f t="shared" si="72"/>
        <v>2.62808551721577</v>
      </c>
      <c r="N1000" s="3">
        <f t="shared" si="73"/>
        <v>2.4789302168783007</v>
      </c>
      <c r="O1000" s="3">
        <f t="shared" si="74"/>
        <v>3.0518763796909494</v>
      </c>
      <c r="P1000" s="3">
        <f t="shared" si="75"/>
        <v>4.317333090445396</v>
      </c>
      <c r="Q1000" s="3">
        <f t="shared" si="76"/>
        <v>4.629886332131965</v>
      </c>
      <c r="R1000" s="3">
        <f t="shared" si="77"/>
        <v>6.161616161616162</v>
      </c>
      <c r="S1000" s="3">
        <f t="shared" si="78"/>
        <v>7.445589919816724</v>
      </c>
    </row>
    <row r="1001" spans="1:19" ht="13.5">
      <c r="A1001" s="1" t="s">
        <v>36</v>
      </c>
      <c r="B1001" s="1">
        <v>35.89</v>
      </c>
      <c r="C1001" s="1">
        <v>42.26</v>
      </c>
      <c r="D1001" s="1">
        <v>13.46</v>
      </c>
      <c r="E1001" s="1">
        <v>5.46</v>
      </c>
      <c r="F1001" s="1">
        <v>4.78</v>
      </c>
      <c r="G1001" s="1">
        <v>2.18</v>
      </c>
      <c r="H1001" s="1">
        <v>2.8</v>
      </c>
      <c r="I1001" s="1">
        <v>0.9</v>
      </c>
      <c r="K1001" s="1" t="s">
        <v>36</v>
      </c>
      <c r="L1001" s="3">
        <f t="shared" si="71"/>
        <v>3.452156515716979</v>
      </c>
      <c r="M1001" s="3">
        <f t="shared" si="72"/>
        <v>3.9230976318452293</v>
      </c>
      <c r="N1001" s="3">
        <f t="shared" si="73"/>
        <v>3.025058995392741</v>
      </c>
      <c r="O1001" s="3">
        <f t="shared" si="74"/>
        <v>3.013245033112583</v>
      </c>
      <c r="P1001" s="3">
        <f t="shared" si="75"/>
        <v>4.353766281082065</v>
      </c>
      <c r="Q1001" s="3">
        <f t="shared" si="76"/>
        <v>3.0219018574993073</v>
      </c>
      <c r="R1001" s="3">
        <f t="shared" si="77"/>
        <v>4.713804713804714</v>
      </c>
      <c r="S1001" s="3">
        <f t="shared" si="78"/>
        <v>3.4364261168384878</v>
      </c>
    </row>
    <row r="1002" spans="1:19" ht="13.5">
      <c r="A1002" s="1" t="s">
        <v>37</v>
      </c>
      <c r="B1002" s="1">
        <v>2.09</v>
      </c>
      <c r="C1002" s="1">
        <v>5.57</v>
      </c>
      <c r="D1002" s="1">
        <v>2.52</v>
      </c>
      <c r="E1002" s="1">
        <v>0.97</v>
      </c>
      <c r="F1002" s="1">
        <v>0.29</v>
      </c>
      <c r="G1002" s="1">
        <v>0.16</v>
      </c>
      <c r="H1002" s="1">
        <v>0.1</v>
      </c>
      <c r="K1002" s="1" t="s">
        <v>37</v>
      </c>
      <c r="L1002" s="3">
        <f t="shared" si="71"/>
        <v>0.20103112615905502</v>
      </c>
      <c r="M1002" s="3">
        <f t="shared" si="72"/>
        <v>0.5170765217552752</v>
      </c>
      <c r="N1002" s="3">
        <f t="shared" si="73"/>
        <v>0.5663557703112709</v>
      </c>
      <c r="O1002" s="3">
        <f t="shared" si="74"/>
        <v>0.5353200883002207</v>
      </c>
      <c r="P1002" s="3">
        <f t="shared" si="75"/>
        <v>0.26414063211585753</v>
      </c>
      <c r="Q1002" s="3">
        <f t="shared" si="76"/>
        <v>0.22179096201829776</v>
      </c>
      <c r="R1002" s="3">
        <f t="shared" si="77"/>
        <v>0.16835016835016836</v>
      </c>
      <c r="S1002" s="3">
        <f t="shared" si="78"/>
        <v>0</v>
      </c>
    </row>
    <row r="1003" spans="1:19" ht="13.5">
      <c r="A1003" s="1" t="s">
        <v>38</v>
      </c>
      <c r="B1003" s="1">
        <v>5.46</v>
      </c>
      <c r="C1003" s="1">
        <v>25.03</v>
      </c>
      <c r="D1003" s="1">
        <v>12.67</v>
      </c>
      <c r="E1003" s="1">
        <v>3.3</v>
      </c>
      <c r="F1003" s="1">
        <v>1.06</v>
      </c>
      <c r="G1003" s="1">
        <v>0.66</v>
      </c>
      <c r="H1003" s="1">
        <v>0.28</v>
      </c>
      <c r="I1003" s="1">
        <v>0.15</v>
      </c>
      <c r="K1003" s="1" t="s">
        <v>38</v>
      </c>
      <c r="L1003" s="3">
        <f t="shared" si="71"/>
        <v>0.5251817936978184</v>
      </c>
      <c r="M1003" s="3">
        <f t="shared" si="72"/>
        <v>2.3235952135609583</v>
      </c>
      <c r="N1003" s="3">
        <f t="shared" si="73"/>
        <v>2.8475109562872234</v>
      </c>
      <c r="O1003" s="3">
        <f t="shared" si="74"/>
        <v>1.8211920529801324</v>
      </c>
      <c r="P1003" s="3">
        <f t="shared" si="75"/>
        <v>0.9654795518717553</v>
      </c>
      <c r="Q1003" s="3">
        <f t="shared" si="76"/>
        <v>0.9148877183254782</v>
      </c>
      <c r="R1003" s="3">
        <f t="shared" si="77"/>
        <v>0.47138047138047146</v>
      </c>
      <c r="S1003" s="3">
        <f t="shared" si="78"/>
        <v>0.572737686139748</v>
      </c>
    </row>
    <row r="1004" spans="1:19" ht="13.5">
      <c r="A1004" s="1" t="s">
        <v>40</v>
      </c>
      <c r="B1004" s="1">
        <v>2.55</v>
      </c>
      <c r="C1004" s="1">
        <v>2.55</v>
      </c>
      <c r="D1004" s="1">
        <v>0.98</v>
      </c>
      <c r="E1004" s="1">
        <v>0.51</v>
      </c>
      <c r="F1004" s="1">
        <v>0.42</v>
      </c>
      <c r="G1004" s="1">
        <v>0.4</v>
      </c>
      <c r="H1004" s="1">
        <v>0.12</v>
      </c>
      <c r="I1004" s="1">
        <v>0.11</v>
      </c>
      <c r="K1004" s="1" t="s">
        <v>40</v>
      </c>
      <c r="L1004" s="3">
        <f t="shared" si="71"/>
        <v>0.24527721134238772</v>
      </c>
      <c r="M1004" s="3">
        <f t="shared" si="72"/>
        <v>0.2367226446096861</v>
      </c>
      <c r="N1004" s="3">
        <f t="shared" si="73"/>
        <v>0.2202494662321609</v>
      </c>
      <c r="O1004" s="3">
        <f t="shared" si="74"/>
        <v>0.28145695364238416</v>
      </c>
      <c r="P1004" s="3">
        <f t="shared" si="75"/>
        <v>0.382548501685035</v>
      </c>
      <c r="Q1004" s="3">
        <f t="shared" si="76"/>
        <v>0.5544774050457444</v>
      </c>
      <c r="R1004" s="3">
        <f t="shared" si="77"/>
        <v>0.20202020202020202</v>
      </c>
      <c r="S1004" s="3">
        <f t="shared" si="78"/>
        <v>0.4200076365024818</v>
      </c>
    </row>
    <row r="1005" spans="1:19" ht="13.5">
      <c r="A1005" s="1" t="s">
        <v>41</v>
      </c>
      <c r="B1005" s="1">
        <v>8.79</v>
      </c>
      <c r="C1005" s="1">
        <v>11.02</v>
      </c>
      <c r="D1005" s="1">
        <v>3.61</v>
      </c>
      <c r="E1005" s="1">
        <v>0.61</v>
      </c>
      <c r="F1005" s="1">
        <v>0.73</v>
      </c>
      <c r="G1005" s="1">
        <v>0.2</v>
      </c>
      <c r="H1005" s="1">
        <v>1.8</v>
      </c>
      <c r="I1005" s="1">
        <v>0.07</v>
      </c>
      <c r="K1005" s="1" t="s">
        <v>41</v>
      </c>
      <c r="L1005" s="3">
        <f t="shared" si="71"/>
        <v>0.8454849755684658</v>
      </c>
      <c r="M1005" s="3">
        <f t="shared" si="72"/>
        <v>1.0230131543524474</v>
      </c>
      <c r="N1005" s="3">
        <f t="shared" si="73"/>
        <v>0.8113271154062254</v>
      </c>
      <c r="O1005" s="3">
        <f t="shared" si="74"/>
        <v>0.336644591611479</v>
      </c>
      <c r="P1005" s="3">
        <f t="shared" si="75"/>
        <v>0.6649057291192276</v>
      </c>
      <c r="Q1005" s="3">
        <f t="shared" si="76"/>
        <v>0.2772387025228722</v>
      </c>
      <c r="R1005" s="3">
        <f t="shared" si="77"/>
        <v>3.0303030303030303</v>
      </c>
      <c r="S1005" s="3">
        <f t="shared" si="78"/>
        <v>0.26727758686521574</v>
      </c>
    </row>
    <row r="1006" spans="1:19" ht="13.5">
      <c r="A1006" s="1" t="s">
        <v>44</v>
      </c>
      <c r="B1006" s="1">
        <v>13.58</v>
      </c>
      <c r="C1006" s="1">
        <v>104.11</v>
      </c>
      <c r="D1006" s="1">
        <v>31.44</v>
      </c>
      <c r="E1006" s="1">
        <v>6.73</v>
      </c>
      <c r="F1006" s="1">
        <v>1.9</v>
      </c>
      <c r="G1006" s="1">
        <v>1</v>
      </c>
      <c r="H1006" s="1">
        <v>0.43</v>
      </c>
      <c r="I1006" s="1">
        <v>0.11</v>
      </c>
      <c r="K1006" s="1" t="s">
        <v>44</v>
      </c>
      <c r="L1006" s="3">
        <f t="shared" si="71"/>
        <v>1.3062213843253432</v>
      </c>
      <c r="M1006" s="3">
        <f t="shared" si="72"/>
        <v>9.664782168750754</v>
      </c>
      <c r="N1006" s="3">
        <f t="shared" si="73"/>
        <v>7.065962467693001</v>
      </c>
      <c r="O1006" s="3">
        <f t="shared" si="74"/>
        <v>3.714128035320089</v>
      </c>
      <c r="P1006" s="3">
        <f t="shared" si="75"/>
        <v>1.730576555241825</v>
      </c>
      <c r="Q1006" s="3">
        <f t="shared" si="76"/>
        <v>1.386193512614361</v>
      </c>
      <c r="R1006" s="3">
        <f t="shared" si="77"/>
        <v>0.7239057239057239</v>
      </c>
      <c r="S1006" s="3">
        <f t="shared" si="78"/>
        <v>0.4200076365024818</v>
      </c>
    </row>
    <row r="1007" spans="1:19" ht="13.5">
      <c r="A1007" s="1" t="s">
        <v>45</v>
      </c>
      <c r="B1007" s="1">
        <v>3.15</v>
      </c>
      <c r="C1007" s="1">
        <v>5.36</v>
      </c>
      <c r="D1007" s="1">
        <v>2.02</v>
      </c>
      <c r="E1007" s="1">
        <v>0.91</v>
      </c>
      <c r="F1007" s="1">
        <v>0.92</v>
      </c>
      <c r="G1007" s="1">
        <v>1.89</v>
      </c>
      <c r="H1007" s="1">
        <v>0.77</v>
      </c>
      <c r="I1007" s="1">
        <v>0.37</v>
      </c>
      <c r="K1007" s="1" t="s">
        <v>45</v>
      </c>
      <c r="L1007" s="3">
        <f t="shared" si="71"/>
        <v>0.30298949636412603</v>
      </c>
      <c r="M1007" s="3">
        <f t="shared" si="72"/>
        <v>0.4975817157285952</v>
      </c>
      <c r="N1007" s="3">
        <f t="shared" si="73"/>
        <v>0.45398359366220925</v>
      </c>
      <c r="O1007" s="3">
        <f t="shared" si="74"/>
        <v>0.5022075055187638</v>
      </c>
      <c r="P1007" s="3">
        <f t="shared" si="75"/>
        <v>0.83796338464341</v>
      </c>
      <c r="Q1007" s="3">
        <f t="shared" si="76"/>
        <v>2.619905738841142</v>
      </c>
      <c r="R1007" s="3">
        <f t="shared" si="77"/>
        <v>1.2962962962962965</v>
      </c>
      <c r="S1007" s="3">
        <f t="shared" si="78"/>
        <v>1.4127529591447117</v>
      </c>
    </row>
    <row r="1008" spans="1:19" ht="13.5">
      <c r="A1008" s="1" t="s">
        <v>46</v>
      </c>
      <c r="B1008" s="1">
        <v>3.17</v>
      </c>
      <c r="C1008" s="1">
        <v>4.3</v>
      </c>
      <c r="D1008" s="1">
        <v>0.92</v>
      </c>
      <c r="E1008" s="1">
        <v>0.33</v>
      </c>
      <c r="F1008" s="1">
        <v>0.4</v>
      </c>
      <c r="G1008" s="1">
        <v>0.15</v>
      </c>
      <c r="H1008" s="1">
        <v>0.11</v>
      </c>
      <c r="K1008" s="1" t="s">
        <v>46</v>
      </c>
      <c r="L1008" s="3">
        <f t="shared" si="71"/>
        <v>0.3049132391981839</v>
      </c>
      <c r="M1008" s="3">
        <f t="shared" si="72"/>
        <v>0.3991793614986864</v>
      </c>
      <c r="N1008" s="3">
        <f t="shared" si="73"/>
        <v>0.20676480503427352</v>
      </c>
      <c r="O1008" s="3">
        <f t="shared" si="74"/>
        <v>0.18211920529801326</v>
      </c>
      <c r="P1008" s="3">
        <f t="shared" si="75"/>
        <v>0.3643319063667001</v>
      </c>
      <c r="Q1008" s="3">
        <f t="shared" si="76"/>
        <v>0.20792902689215415</v>
      </c>
      <c r="R1008" s="3">
        <f t="shared" si="77"/>
        <v>0.1851851851851852</v>
      </c>
      <c r="S1008" s="3">
        <f t="shared" si="78"/>
        <v>0</v>
      </c>
    </row>
    <row r="1010" spans="1:19" ht="13.5">
      <c r="A1010" s="1" t="s">
        <v>55</v>
      </c>
      <c r="B1010" s="1">
        <f aca="true" t="shared" si="79" ref="B1010:I1010">SUM(B992:B1008)</f>
        <v>1039.64</v>
      </c>
      <c r="C1010" s="1">
        <f t="shared" si="79"/>
        <v>1077.2099999999998</v>
      </c>
      <c r="D1010" s="1">
        <f t="shared" si="79"/>
        <v>444.95</v>
      </c>
      <c r="E1010" s="1">
        <f t="shared" si="79"/>
        <v>181.20000000000002</v>
      </c>
      <c r="F1010" s="1">
        <f t="shared" si="79"/>
        <v>109.79000000000003</v>
      </c>
      <c r="G1010" s="1">
        <f t="shared" si="79"/>
        <v>72.14000000000001</v>
      </c>
      <c r="H1010" s="1">
        <f t="shared" si="79"/>
        <v>59.39999999999999</v>
      </c>
      <c r="I1010" s="1">
        <f t="shared" si="79"/>
        <v>26.189999999999998</v>
      </c>
      <c r="K1010" s="1" t="s">
        <v>55</v>
      </c>
      <c r="L1010" s="1">
        <f aca="true" t="shared" si="80" ref="L1010:S1010">SUM(L992:L1008)</f>
        <v>99.99999999999999</v>
      </c>
      <c r="M1010" s="1">
        <f t="shared" si="80"/>
        <v>99.99999999999999</v>
      </c>
      <c r="N1010" s="1">
        <f t="shared" si="80"/>
        <v>100.00000000000001</v>
      </c>
      <c r="O1010" s="1">
        <f t="shared" si="80"/>
        <v>100.00000000000001</v>
      </c>
      <c r="P1010" s="1">
        <f t="shared" si="80"/>
        <v>100</v>
      </c>
      <c r="Q1010" s="1">
        <f t="shared" si="80"/>
        <v>99.99999999999999</v>
      </c>
      <c r="R1010" s="1">
        <f t="shared" si="80"/>
        <v>100.00000000000003</v>
      </c>
      <c r="S1010" s="1">
        <f t="shared" si="80"/>
        <v>99.99999999999999</v>
      </c>
    </row>
    <row r="1041" spans="2:12" ht="13.5">
      <c r="B1041" s="1" t="s">
        <v>76</v>
      </c>
      <c r="L1041" s="1" t="s">
        <v>76</v>
      </c>
    </row>
    <row r="1043" spans="1:19" ht="13.5">
      <c r="A1043" s="1" t="s">
        <v>1</v>
      </c>
      <c r="B1043" s="1" t="s">
        <v>77</v>
      </c>
      <c r="C1043" s="1" t="s">
        <v>78</v>
      </c>
      <c r="D1043" s="1" t="s">
        <v>79</v>
      </c>
      <c r="E1043" s="1" t="s">
        <v>80</v>
      </c>
      <c r="F1043" s="1" t="s">
        <v>81</v>
      </c>
      <c r="G1043" s="1" t="s">
        <v>82</v>
      </c>
      <c r="H1043" s="1" t="s">
        <v>83</v>
      </c>
      <c r="I1043" s="1" t="s">
        <v>84</v>
      </c>
      <c r="K1043" s="1" t="s">
        <v>1</v>
      </c>
      <c r="L1043" s="1" t="s">
        <v>77</v>
      </c>
      <c r="M1043" s="1" t="s">
        <v>78</v>
      </c>
      <c r="N1043" s="1" t="s">
        <v>79</v>
      </c>
      <c r="O1043" s="1" t="s">
        <v>80</v>
      </c>
      <c r="P1043" s="1" t="s">
        <v>81</v>
      </c>
      <c r="Q1043" s="1" t="s">
        <v>82</v>
      </c>
      <c r="R1043" s="1" t="s">
        <v>83</v>
      </c>
      <c r="S1043" s="1" t="s">
        <v>84</v>
      </c>
    </row>
    <row r="1045" spans="1:11" ht="13.5">
      <c r="A1045" s="1" t="s">
        <v>3</v>
      </c>
      <c r="K1045" s="1" t="s">
        <v>3</v>
      </c>
    </row>
    <row r="1046" spans="1:19" ht="13.5">
      <c r="A1046" s="1" t="s">
        <v>13</v>
      </c>
      <c r="B1046" s="1">
        <v>306.73</v>
      </c>
      <c r="C1046" s="1">
        <v>249.13</v>
      </c>
      <c r="D1046" s="1">
        <v>61.64</v>
      </c>
      <c r="E1046" s="1">
        <v>39.95</v>
      </c>
      <c r="F1046" s="1">
        <v>11.12</v>
      </c>
      <c r="G1046" s="1">
        <v>3.03</v>
      </c>
      <c r="H1046" s="1">
        <v>1.76</v>
      </c>
      <c r="I1046" s="1">
        <v>1.42</v>
      </c>
      <c r="K1046" s="1" t="s">
        <v>13</v>
      </c>
      <c r="L1046" s="3">
        <f aca="true" t="shared" si="81" ref="L1046:L1071">(B1046/1218.5)*100</f>
        <v>25.17275338530981</v>
      </c>
      <c r="M1046" s="3">
        <f aca="true" t="shared" si="82" ref="M1046:M1071">(C1046/1011.64)*100</f>
        <v>24.626349294215334</v>
      </c>
      <c r="N1046" s="3">
        <f aca="true" t="shared" si="83" ref="N1046:N1071">(D1046/288.22)*100</f>
        <v>21.38644091319131</v>
      </c>
      <c r="O1046" s="3">
        <f aca="true" t="shared" si="84" ref="O1046:O1071">(E1046/218.41)*100</f>
        <v>18.291287028982193</v>
      </c>
      <c r="P1046" s="3">
        <f aca="true" t="shared" si="85" ref="P1046:P1071">(F1046/74.56)*100</f>
        <v>14.914163090128755</v>
      </c>
      <c r="Q1046" s="3">
        <f aca="true" t="shared" si="86" ref="Q1046:Q1071">(G1046/27.56)*100</f>
        <v>10.994194484760522</v>
      </c>
      <c r="R1046" s="3">
        <f aca="true" t="shared" si="87" ref="R1046:R1071">(H1046/17.09)*100</f>
        <v>10.298420128730251</v>
      </c>
      <c r="S1046" s="3">
        <f aca="true" t="shared" si="88" ref="S1046:S1071">(I1046/16.12)*100</f>
        <v>8.808933002481387</v>
      </c>
    </row>
    <row r="1047" spans="1:19" ht="13.5">
      <c r="A1047" s="1" t="s">
        <v>14</v>
      </c>
      <c r="B1047" s="1">
        <v>5.86</v>
      </c>
      <c r="C1047" s="1">
        <v>6.09</v>
      </c>
      <c r="D1047" s="1">
        <v>2.21</v>
      </c>
      <c r="E1047" s="1">
        <v>1.63</v>
      </c>
      <c r="F1047" s="1">
        <v>0.76</v>
      </c>
      <c r="G1047" s="1">
        <v>0.5</v>
      </c>
      <c r="H1047" s="1">
        <v>0.34</v>
      </c>
      <c r="I1047" s="1">
        <v>0.28</v>
      </c>
      <c r="K1047" s="1" t="s">
        <v>14</v>
      </c>
      <c r="L1047" s="3">
        <f t="shared" si="81"/>
        <v>0.4809191629052113</v>
      </c>
      <c r="M1047" s="3">
        <f t="shared" si="82"/>
        <v>0.6019928037641848</v>
      </c>
      <c r="N1047" s="3">
        <f t="shared" si="83"/>
        <v>0.766775379918118</v>
      </c>
      <c r="O1047" s="3">
        <f t="shared" si="84"/>
        <v>0.746302824962227</v>
      </c>
      <c r="P1047" s="3">
        <f t="shared" si="85"/>
        <v>1.01931330472103</v>
      </c>
      <c r="Q1047" s="3">
        <f t="shared" si="86"/>
        <v>1.8142235123367199</v>
      </c>
      <c r="R1047" s="3">
        <f t="shared" si="87"/>
        <v>1.9894675248683442</v>
      </c>
      <c r="S1047" s="3">
        <f t="shared" si="88"/>
        <v>1.7369727047146404</v>
      </c>
    </row>
    <row r="1048" spans="1:19" ht="13.5">
      <c r="A1048" s="1" t="s">
        <v>15</v>
      </c>
      <c r="B1048" s="1">
        <v>6.37</v>
      </c>
      <c r="C1048" s="1">
        <v>5.9</v>
      </c>
      <c r="D1048" s="1">
        <v>0.94</v>
      </c>
      <c r="E1048" s="1">
        <v>0.98</v>
      </c>
      <c r="F1048" s="1">
        <v>0.64</v>
      </c>
      <c r="G1048" s="1">
        <v>0.32</v>
      </c>
      <c r="H1048" s="1">
        <v>0.36</v>
      </c>
      <c r="I1048" s="1">
        <v>0.2</v>
      </c>
      <c r="K1048" s="1" t="s">
        <v>15</v>
      </c>
      <c r="L1048" s="3">
        <f t="shared" si="81"/>
        <v>0.5227739023389413</v>
      </c>
      <c r="M1048" s="3">
        <f t="shared" si="82"/>
        <v>0.5832114190818869</v>
      </c>
      <c r="N1048" s="3">
        <f t="shared" si="83"/>
        <v>0.32613975435431264</v>
      </c>
      <c r="O1048" s="3">
        <f t="shared" si="84"/>
        <v>0.44869740396501995</v>
      </c>
      <c r="P1048" s="3">
        <f t="shared" si="85"/>
        <v>0.8583690987124464</v>
      </c>
      <c r="Q1048" s="3">
        <f t="shared" si="86"/>
        <v>1.1611030478955007</v>
      </c>
      <c r="R1048" s="3">
        <f t="shared" si="87"/>
        <v>2.1064950263311877</v>
      </c>
      <c r="S1048" s="3">
        <f t="shared" si="88"/>
        <v>1.2406947890818858</v>
      </c>
    </row>
    <row r="1049" spans="1:19" ht="13.5">
      <c r="A1049" s="1" t="s">
        <v>16</v>
      </c>
      <c r="B1049" s="1">
        <v>11.72</v>
      </c>
      <c r="C1049" s="1">
        <v>9.28</v>
      </c>
      <c r="D1049" s="1">
        <v>4.03</v>
      </c>
      <c r="E1049" s="1">
        <v>2.98</v>
      </c>
      <c r="F1049" s="1">
        <v>1.39</v>
      </c>
      <c r="G1049" s="1">
        <v>1.02</v>
      </c>
      <c r="H1049" s="1">
        <v>0.57</v>
      </c>
      <c r="I1049" s="1">
        <v>0.53</v>
      </c>
      <c r="K1049" s="1" t="s">
        <v>16</v>
      </c>
      <c r="L1049" s="3">
        <f t="shared" si="81"/>
        <v>0.9618383258104226</v>
      </c>
      <c r="M1049" s="3">
        <f t="shared" si="82"/>
        <v>0.9173223676406627</v>
      </c>
      <c r="N1049" s="3">
        <f t="shared" si="83"/>
        <v>1.3982374574977448</v>
      </c>
      <c r="O1049" s="3">
        <f t="shared" si="84"/>
        <v>1.3644063916487341</v>
      </c>
      <c r="P1049" s="3">
        <f t="shared" si="85"/>
        <v>1.8642703862660943</v>
      </c>
      <c r="Q1049" s="3">
        <f t="shared" si="86"/>
        <v>3.7010159651669086</v>
      </c>
      <c r="R1049" s="3">
        <f t="shared" si="87"/>
        <v>3.3352837916910474</v>
      </c>
      <c r="S1049" s="3">
        <f t="shared" si="88"/>
        <v>3.287841191066997</v>
      </c>
    </row>
    <row r="1050" spans="1:19" ht="13.5">
      <c r="A1050" s="1" t="s">
        <v>19</v>
      </c>
      <c r="K1050" s="1" t="s">
        <v>19</v>
      </c>
      <c r="L1050" s="3">
        <f t="shared" si="81"/>
        <v>0</v>
      </c>
      <c r="M1050" s="3">
        <f t="shared" si="82"/>
        <v>0</v>
      </c>
      <c r="N1050" s="3">
        <f t="shared" si="83"/>
        <v>0</v>
      </c>
      <c r="O1050" s="3">
        <f t="shared" si="84"/>
        <v>0</v>
      </c>
      <c r="P1050" s="3">
        <f t="shared" si="85"/>
        <v>0</v>
      </c>
      <c r="Q1050" s="3">
        <f t="shared" si="86"/>
        <v>0</v>
      </c>
      <c r="R1050" s="3">
        <f t="shared" si="87"/>
        <v>0</v>
      </c>
      <c r="S1050" s="3">
        <f t="shared" si="88"/>
        <v>0</v>
      </c>
    </row>
    <row r="1051" spans="1:19" ht="13.5">
      <c r="A1051" s="1" t="s">
        <v>20</v>
      </c>
      <c r="B1051" s="1">
        <v>86.43</v>
      </c>
      <c r="C1051" s="1">
        <v>72.38</v>
      </c>
      <c r="D1051" s="1">
        <v>30.52</v>
      </c>
      <c r="E1051" s="1">
        <v>20.88</v>
      </c>
      <c r="F1051" s="1">
        <v>4.88</v>
      </c>
      <c r="G1051" s="1">
        <v>2.44</v>
      </c>
      <c r="H1051" s="1">
        <v>1.54</v>
      </c>
      <c r="I1051" s="1">
        <v>1.46</v>
      </c>
      <c r="K1051" s="1" t="s">
        <v>20</v>
      </c>
      <c r="L1051" s="3">
        <f t="shared" si="81"/>
        <v>7.093147312269184</v>
      </c>
      <c r="M1051" s="3">
        <f t="shared" si="82"/>
        <v>7.1547190700249095</v>
      </c>
      <c r="N1051" s="3">
        <f t="shared" si="83"/>
        <v>10.589133300950662</v>
      </c>
      <c r="O1051" s="3">
        <f t="shared" si="84"/>
        <v>9.560001831417974</v>
      </c>
      <c r="P1051" s="3">
        <f t="shared" si="85"/>
        <v>6.545064377682403</v>
      </c>
      <c r="Q1051" s="3">
        <f t="shared" si="86"/>
        <v>8.853410740203193</v>
      </c>
      <c r="R1051" s="3">
        <f t="shared" si="87"/>
        <v>9.011117612638971</v>
      </c>
      <c r="S1051" s="3">
        <f t="shared" si="88"/>
        <v>9.057071960297765</v>
      </c>
    </row>
    <row r="1052" spans="1:19" ht="13.5">
      <c r="A1052" s="1" t="s">
        <v>21</v>
      </c>
      <c r="B1052" s="1">
        <v>506.99</v>
      </c>
      <c r="C1052" s="1">
        <v>422</v>
      </c>
      <c r="D1052" s="1">
        <v>97.67</v>
      </c>
      <c r="E1052" s="1">
        <v>86.51</v>
      </c>
      <c r="F1052" s="1">
        <v>27.82</v>
      </c>
      <c r="G1052" s="1">
        <v>7.75</v>
      </c>
      <c r="H1052" s="1">
        <v>4.03</v>
      </c>
      <c r="I1052" s="1">
        <v>3.79</v>
      </c>
      <c r="K1052" s="1" t="s">
        <v>21</v>
      </c>
      <c r="L1052" s="3">
        <f t="shared" si="81"/>
        <v>41.60771440295446</v>
      </c>
      <c r="M1052" s="3">
        <f t="shared" si="82"/>
        <v>41.714443873314615</v>
      </c>
      <c r="N1052" s="3">
        <f t="shared" si="83"/>
        <v>33.88730830615502</v>
      </c>
      <c r="O1052" s="3">
        <f t="shared" si="84"/>
        <v>39.60899226225906</v>
      </c>
      <c r="P1052" s="3">
        <f t="shared" si="85"/>
        <v>37.31223175965665</v>
      </c>
      <c r="Q1052" s="3">
        <f t="shared" si="86"/>
        <v>28.120464441219163</v>
      </c>
      <c r="R1052" s="3">
        <f t="shared" si="87"/>
        <v>23.58104154476302</v>
      </c>
      <c r="S1052" s="3">
        <f t="shared" si="88"/>
        <v>23.511166253101738</v>
      </c>
    </row>
    <row r="1053" spans="1:19" ht="13.5">
      <c r="A1053" s="1" t="s">
        <v>23</v>
      </c>
      <c r="B1053" s="1">
        <v>5.14</v>
      </c>
      <c r="C1053" s="1">
        <v>5.79</v>
      </c>
      <c r="D1053" s="1">
        <v>2.57</v>
      </c>
      <c r="E1053" s="1">
        <v>2.86</v>
      </c>
      <c r="F1053" s="1">
        <v>1.18</v>
      </c>
      <c r="G1053" s="1">
        <v>0.62</v>
      </c>
      <c r="H1053" s="1">
        <v>0.48</v>
      </c>
      <c r="I1053" s="1">
        <v>0.38</v>
      </c>
      <c r="K1053" s="1" t="s">
        <v>23</v>
      </c>
      <c r="L1053" s="3">
        <f t="shared" si="81"/>
        <v>0.42183011899876893</v>
      </c>
      <c r="M1053" s="3">
        <f t="shared" si="82"/>
        <v>0.5723379858447669</v>
      </c>
      <c r="N1053" s="3">
        <f t="shared" si="83"/>
        <v>0.8916799666921101</v>
      </c>
      <c r="O1053" s="3">
        <f t="shared" si="84"/>
        <v>1.3094638523877111</v>
      </c>
      <c r="P1053" s="3">
        <f t="shared" si="85"/>
        <v>1.5826180257510727</v>
      </c>
      <c r="Q1053" s="3">
        <f t="shared" si="86"/>
        <v>2.2496371552975325</v>
      </c>
      <c r="R1053" s="3">
        <f t="shared" si="87"/>
        <v>2.8086600351082502</v>
      </c>
      <c r="S1053" s="3">
        <f t="shared" si="88"/>
        <v>2.357320099255583</v>
      </c>
    </row>
    <row r="1054" spans="1:19" ht="13.5">
      <c r="A1054" s="1" t="s">
        <v>24</v>
      </c>
      <c r="B1054" s="1">
        <v>6.66</v>
      </c>
      <c r="C1054" s="1">
        <v>4.92</v>
      </c>
      <c r="D1054" s="1">
        <v>2.47</v>
      </c>
      <c r="E1054" s="1">
        <v>1.45</v>
      </c>
      <c r="F1054" s="1">
        <v>0.5</v>
      </c>
      <c r="G1054" s="1">
        <v>0.4</v>
      </c>
      <c r="H1054" s="1">
        <v>0.22</v>
      </c>
      <c r="I1054" s="1">
        <v>0.21</v>
      </c>
      <c r="K1054" s="1" t="s">
        <v>24</v>
      </c>
      <c r="L1054" s="3">
        <f t="shared" si="81"/>
        <v>0.5465736561345917</v>
      </c>
      <c r="M1054" s="3">
        <f t="shared" si="82"/>
        <v>0.48633901387845474</v>
      </c>
      <c r="N1054" s="3">
        <f t="shared" si="83"/>
        <v>0.856984248143779</v>
      </c>
      <c r="O1054" s="3">
        <f t="shared" si="84"/>
        <v>0.6638890160706927</v>
      </c>
      <c r="P1054" s="3">
        <f t="shared" si="85"/>
        <v>0.6706008583690988</v>
      </c>
      <c r="Q1054" s="3">
        <f t="shared" si="86"/>
        <v>1.451378809869376</v>
      </c>
      <c r="R1054" s="3">
        <f t="shared" si="87"/>
        <v>1.2873025160912814</v>
      </c>
      <c r="S1054" s="3">
        <f t="shared" si="88"/>
        <v>1.30272952853598</v>
      </c>
    </row>
    <row r="1055" spans="1:19" ht="13.5">
      <c r="A1055" s="1" t="s">
        <v>111</v>
      </c>
      <c r="K1055" s="1" t="s">
        <v>111</v>
      </c>
      <c r="L1055" s="3">
        <f t="shared" si="81"/>
        <v>0</v>
      </c>
      <c r="M1055" s="3">
        <f t="shared" si="82"/>
        <v>0</v>
      </c>
      <c r="N1055" s="3">
        <f t="shared" si="83"/>
        <v>0</v>
      </c>
      <c r="O1055" s="3">
        <f t="shared" si="84"/>
        <v>0</v>
      </c>
      <c r="P1055" s="3">
        <f t="shared" si="85"/>
        <v>0</v>
      </c>
      <c r="Q1055" s="3">
        <f t="shared" si="86"/>
        <v>0</v>
      </c>
      <c r="R1055" s="3">
        <f t="shared" si="87"/>
        <v>0</v>
      </c>
      <c r="S1055" s="3">
        <f t="shared" si="88"/>
        <v>0</v>
      </c>
    </row>
    <row r="1056" spans="1:19" ht="13.5">
      <c r="A1056" s="1" t="s">
        <v>27</v>
      </c>
      <c r="B1056" s="1">
        <v>1.21</v>
      </c>
      <c r="C1056" s="1">
        <v>0.87</v>
      </c>
      <c r="D1056" s="1">
        <v>0.34</v>
      </c>
      <c r="E1056" s="1">
        <v>0.18</v>
      </c>
      <c r="G1056" s="1">
        <v>0.03</v>
      </c>
      <c r="H1056" s="1">
        <v>0.12</v>
      </c>
      <c r="K1056" s="1" t="s">
        <v>27</v>
      </c>
      <c r="L1056" s="3">
        <f t="shared" si="81"/>
        <v>0.09930242100943783</v>
      </c>
      <c r="M1056" s="3">
        <f t="shared" si="82"/>
        <v>0.08599897196631213</v>
      </c>
      <c r="N1056" s="3">
        <f t="shared" si="83"/>
        <v>0.11796544306432585</v>
      </c>
      <c r="O1056" s="3">
        <f t="shared" si="84"/>
        <v>0.08241380889153427</v>
      </c>
      <c r="P1056" s="3">
        <f t="shared" si="85"/>
        <v>0</v>
      </c>
      <c r="Q1056" s="3">
        <f t="shared" si="86"/>
        <v>0.10885341074020319</v>
      </c>
      <c r="R1056" s="3">
        <f t="shared" si="87"/>
        <v>0.7021650087770626</v>
      </c>
      <c r="S1056" s="3">
        <f t="shared" si="88"/>
        <v>0</v>
      </c>
    </row>
    <row r="1057" spans="1:19" ht="13.5">
      <c r="A1057" s="1" t="s">
        <v>34</v>
      </c>
      <c r="B1057" s="1">
        <v>119.54</v>
      </c>
      <c r="C1057" s="1">
        <v>114.67</v>
      </c>
      <c r="D1057" s="1">
        <v>25.21</v>
      </c>
      <c r="E1057" s="1">
        <v>28.15</v>
      </c>
      <c r="F1057" s="1">
        <v>15.16</v>
      </c>
      <c r="G1057" s="1">
        <v>5.4</v>
      </c>
      <c r="H1057" s="1">
        <v>3.12</v>
      </c>
      <c r="I1057" s="1">
        <v>3.18</v>
      </c>
      <c r="K1057" s="1" t="s">
        <v>34</v>
      </c>
      <c r="L1057" s="3">
        <f t="shared" si="81"/>
        <v>9.810422650800165</v>
      </c>
      <c r="M1057" s="3">
        <f t="shared" si="82"/>
        <v>11.335059902732198</v>
      </c>
      <c r="N1057" s="3">
        <f t="shared" si="83"/>
        <v>8.74679064603428</v>
      </c>
      <c r="O1057" s="3">
        <f t="shared" si="84"/>
        <v>12.888604001648277</v>
      </c>
      <c r="P1057" s="3">
        <f t="shared" si="85"/>
        <v>20.332618025751074</v>
      </c>
      <c r="Q1057" s="3">
        <f t="shared" si="86"/>
        <v>19.59361393323658</v>
      </c>
      <c r="R1057" s="3">
        <f t="shared" si="87"/>
        <v>18.25629022820363</v>
      </c>
      <c r="S1057" s="3">
        <f t="shared" si="88"/>
        <v>19.727047146401986</v>
      </c>
    </row>
    <row r="1058" spans="1:19" ht="13.5">
      <c r="A1058" s="1" t="s">
        <v>35</v>
      </c>
      <c r="B1058" s="1">
        <v>26.92</v>
      </c>
      <c r="C1058" s="1">
        <v>25.8</v>
      </c>
      <c r="D1058" s="1">
        <v>6.64</v>
      </c>
      <c r="E1058" s="1">
        <v>6.83</v>
      </c>
      <c r="F1058" s="1">
        <v>2.58</v>
      </c>
      <c r="G1058" s="1">
        <v>1.49</v>
      </c>
      <c r="H1058" s="1">
        <v>1.04</v>
      </c>
      <c r="I1058" s="1">
        <v>0.99</v>
      </c>
      <c r="K1058" s="1" t="s">
        <v>35</v>
      </c>
      <c r="L1058" s="3">
        <f t="shared" si="81"/>
        <v>2.20927369716865</v>
      </c>
      <c r="M1058" s="3">
        <f t="shared" si="82"/>
        <v>2.550314341069946</v>
      </c>
      <c r="N1058" s="3">
        <f t="shared" si="83"/>
        <v>2.303795711609187</v>
      </c>
      <c r="O1058" s="3">
        <f t="shared" si="84"/>
        <v>3.1271461929398834</v>
      </c>
      <c r="P1058" s="3">
        <f t="shared" si="85"/>
        <v>3.4603004291845494</v>
      </c>
      <c r="Q1058" s="3">
        <f t="shared" si="86"/>
        <v>5.406386066763425</v>
      </c>
      <c r="R1058" s="3">
        <f t="shared" si="87"/>
        <v>6.085430076067876</v>
      </c>
      <c r="S1058" s="3">
        <f t="shared" si="88"/>
        <v>6.141439205955335</v>
      </c>
    </row>
    <row r="1059" spans="1:19" ht="13.5">
      <c r="A1059" s="1" t="s">
        <v>36</v>
      </c>
      <c r="B1059" s="1">
        <v>55.31</v>
      </c>
      <c r="C1059" s="1">
        <v>37.69</v>
      </c>
      <c r="D1059" s="1">
        <v>10.92</v>
      </c>
      <c r="E1059" s="1">
        <v>9.09</v>
      </c>
      <c r="F1059" s="1">
        <v>2.73</v>
      </c>
      <c r="G1059" s="1">
        <v>1.03</v>
      </c>
      <c r="H1059" s="1">
        <v>0.71</v>
      </c>
      <c r="I1059" s="1">
        <v>0.59</v>
      </c>
      <c r="K1059" s="1" t="s">
        <v>36</v>
      </c>
      <c r="L1059" s="3">
        <f t="shared" si="81"/>
        <v>4.539187525646287</v>
      </c>
      <c r="M1059" s="3">
        <f t="shared" si="82"/>
        <v>3.725633624609545</v>
      </c>
      <c r="N1059" s="3">
        <f t="shared" si="83"/>
        <v>3.7887724654777597</v>
      </c>
      <c r="O1059" s="3">
        <f t="shared" si="84"/>
        <v>4.161897349022481</v>
      </c>
      <c r="P1059" s="3">
        <f t="shared" si="85"/>
        <v>3.6614806866952785</v>
      </c>
      <c r="Q1059" s="3">
        <f t="shared" si="86"/>
        <v>3.737300435413643</v>
      </c>
      <c r="R1059" s="3">
        <f t="shared" si="87"/>
        <v>4.154476301930954</v>
      </c>
      <c r="S1059" s="3">
        <f t="shared" si="88"/>
        <v>3.660049627791563</v>
      </c>
    </row>
    <row r="1060" spans="1:19" ht="13.5">
      <c r="A1060" s="1" t="s">
        <v>38</v>
      </c>
      <c r="B1060" s="1">
        <v>9.64</v>
      </c>
      <c r="C1060" s="1">
        <v>9.31</v>
      </c>
      <c r="D1060" s="1">
        <v>8.31</v>
      </c>
      <c r="E1060" s="1">
        <v>4.13</v>
      </c>
      <c r="F1060" s="1">
        <v>1.3</v>
      </c>
      <c r="G1060" s="1">
        <v>0.73</v>
      </c>
      <c r="H1060" s="1">
        <v>0.3</v>
      </c>
      <c r="I1060" s="1">
        <v>0.28</v>
      </c>
      <c r="K1060" s="1" t="s">
        <v>38</v>
      </c>
      <c r="L1060" s="3">
        <f t="shared" si="81"/>
        <v>0.7911366434140338</v>
      </c>
      <c r="M1060" s="3">
        <f t="shared" si="82"/>
        <v>0.9202878494326044</v>
      </c>
      <c r="N1060" s="3">
        <f t="shared" si="83"/>
        <v>2.8832142113663175</v>
      </c>
      <c r="O1060" s="3">
        <f t="shared" si="84"/>
        <v>1.8909390595668696</v>
      </c>
      <c r="P1060" s="3">
        <f t="shared" si="85"/>
        <v>1.7435622317596564</v>
      </c>
      <c r="Q1060" s="3">
        <f t="shared" si="86"/>
        <v>2.6487663280116114</v>
      </c>
      <c r="R1060" s="3">
        <f t="shared" si="87"/>
        <v>1.7554125219426564</v>
      </c>
      <c r="S1060" s="3">
        <f t="shared" si="88"/>
        <v>1.7369727047146404</v>
      </c>
    </row>
    <row r="1061" spans="1:19" ht="13.5">
      <c r="A1061" s="1" t="s">
        <v>37</v>
      </c>
      <c r="B1061" s="1">
        <v>3.16</v>
      </c>
      <c r="C1061" s="1">
        <v>2.75</v>
      </c>
      <c r="D1061" s="1">
        <v>2.45</v>
      </c>
      <c r="E1061" s="1">
        <v>0.93</v>
      </c>
      <c r="F1061" s="1">
        <v>0.29</v>
      </c>
      <c r="G1061" s="1">
        <v>0.28</v>
      </c>
      <c r="H1061" s="1">
        <v>0.13</v>
      </c>
      <c r="I1061" s="1">
        <v>0.12</v>
      </c>
      <c r="K1061" s="1" t="s">
        <v>37</v>
      </c>
      <c r="L1061" s="3">
        <f t="shared" si="81"/>
        <v>0.25933524825605253</v>
      </c>
      <c r="M1061" s="3">
        <f t="shared" si="82"/>
        <v>0.2718358309279981</v>
      </c>
      <c r="N1061" s="3">
        <f t="shared" si="83"/>
        <v>0.8500451044341129</v>
      </c>
      <c r="O1061" s="3">
        <f t="shared" si="84"/>
        <v>0.4258046792729271</v>
      </c>
      <c r="P1061" s="3">
        <f t="shared" si="85"/>
        <v>0.3889484978540772</v>
      </c>
      <c r="Q1061" s="3">
        <f t="shared" si="86"/>
        <v>1.0159651669085632</v>
      </c>
      <c r="R1061" s="3">
        <f t="shared" si="87"/>
        <v>0.7606787595084845</v>
      </c>
      <c r="S1061" s="3">
        <f t="shared" si="88"/>
        <v>0.7444168734491314</v>
      </c>
    </row>
    <row r="1062" spans="1:19" ht="13.5">
      <c r="A1062" s="1" t="s">
        <v>40</v>
      </c>
      <c r="B1062" s="1">
        <v>4.18</v>
      </c>
      <c r="C1062" s="1">
        <v>3.25</v>
      </c>
      <c r="D1062" s="1">
        <v>2.52</v>
      </c>
      <c r="E1062" s="1">
        <v>1.25</v>
      </c>
      <c r="F1062" s="1">
        <v>0.36</v>
      </c>
      <c r="G1062" s="1">
        <v>0.52</v>
      </c>
      <c r="H1062" s="1">
        <v>0.29</v>
      </c>
      <c r="I1062" s="1">
        <v>0.47</v>
      </c>
      <c r="K1062" s="1" t="s">
        <v>40</v>
      </c>
      <c r="L1062" s="3">
        <f t="shared" si="81"/>
        <v>0.34304472712351247</v>
      </c>
      <c r="M1062" s="3">
        <f t="shared" si="82"/>
        <v>0.3212605274603614</v>
      </c>
      <c r="N1062" s="3">
        <f t="shared" si="83"/>
        <v>0.8743321074179445</v>
      </c>
      <c r="O1062" s="3">
        <f t="shared" si="84"/>
        <v>0.5723181173023214</v>
      </c>
      <c r="P1062" s="3">
        <f t="shared" si="85"/>
        <v>0.482832618025751</v>
      </c>
      <c r="Q1062" s="3">
        <f t="shared" si="86"/>
        <v>1.886792452830189</v>
      </c>
      <c r="R1062" s="3">
        <f t="shared" si="87"/>
        <v>1.6968987712112347</v>
      </c>
      <c r="S1062" s="3">
        <f t="shared" si="88"/>
        <v>2.9156327543424316</v>
      </c>
    </row>
    <row r="1063" spans="1:19" ht="13.5">
      <c r="A1063" s="1" t="s">
        <v>41</v>
      </c>
      <c r="B1063" s="1">
        <v>22.3</v>
      </c>
      <c r="C1063" s="1">
        <v>10.11</v>
      </c>
      <c r="D1063" s="1">
        <v>0.16</v>
      </c>
      <c r="E1063" s="1">
        <v>0.07</v>
      </c>
      <c r="F1063" s="1">
        <v>0.84</v>
      </c>
      <c r="G1063" s="1">
        <v>0.17</v>
      </c>
      <c r="H1063" s="1">
        <v>0.29</v>
      </c>
      <c r="I1063" s="1">
        <v>0.16</v>
      </c>
      <c r="K1063" s="1" t="s">
        <v>41</v>
      </c>
      <c r="L1063" s="3">
        <f t="shared" si="81"/>
        <v>1.8301189987689783</v>
      </c>
      <c r="M1063" s="3">
        <f t="shared" si="82"/>
        <v>0.9993673638843857</v>
      </c>
      <c r="N1063" s="3">
        <f t="shared" si="83"/>
        <v>0.05551314967732981</v>
      </c>
      <c r="O1063" s="3">
        <f t="shared" si="84"/>
        <v>0.032049814568929996</v>
      </c>
      <c r="P1063" s="3">
        <f t="shared" si="85"/>
        <v>1.1266094420600856</v>
      </c>
      <c r="Q1063" s="3">
        <f t="shared" si="86"/>
        <v>0.6168359941944849</v>
      </c>
      <c r="R1063" s="3">
        <f t="shared" si="87"/>
        <v>1.6968987712112347</v>
      </c>
      <c r="S1063" s="3">
        <f t="shared" si="88"/>
        <v>0.9925558312655087</v>
      </c>
    </row>
    <row r="1064" spans="1:19" ht="13.5">
      <c r="A1064" s="1" t="s">
        <v>44</v>
      </c>
      <c r="B1064" s="1">
        <v>28.05</v>
      </c>
      <c r="C1064" s="1">
        <v>23.65</v>
      </c>
      <c r="D1064" s="1">
        <v>22.18</v>
      </c>
      <c r="E1064" s="1">
        <v>7.69</v>
      </c>
      <c r="F1064" s="1">
        <v>1.73</v>
      </c>
      <c r="G1064" s="1">
        <v>1.08</v>
      </c>
      <c r="H1064" s="1">
        <v>0.44</v>
      </c>
      <c r="I1064" s="1">
        <v>0.43</v>
      </c>
      <c r="K1064" s="1" t="s">
        <v>44</v>
      </c>
      <c r="L1064" s="3">
        <f t="shared" si="81"/>
        <v>2.30201066885515</v>
      </c>
      <c r="M1064" s="3">
        <f t="shared" si="82"/>
        <v>2.3377881459807837</v>
      </c>
      <c r="N1064" s="3">
        <f t="shared" si="83"/>
        <v>7.695510374019846</v>
      </c>
      <c r="O1064" s="3">
        <f t="shared" si="84"/>
        <v>3.520901057643881</v>
      </c>
      <c r="P1064" s="3">
        <f t="shared" si="85"/>
        <v>2.3202789699570814</v>
      </c>
      <c r="Q1064" s="3">
        <f t="shared" si="86"/>
        <v>3.9187227866473155</v>
      </c>
      <c r="R1064" s="3">
        <f t="shared" si="87"/>
        <v>2.574605032182563</v>
      </c>
      <c r="S1064" s="3">
        <f t="shared" si="88"/>
        <v>2.6674937965260543</v>
      </c>
    </row>
    <row r="1065" spans="1:19" ht="13.5">
      <c r="A1065" s="1" t="s">
        <v>43</v>
      </c>
      <c r="B1065" s="1">
        <v>3.52</v>
      </c>
      <c r="C1065" s="1">
        <v>3.02</v>
      </c>
      <c r="D1065" s="1">
        <v>3.56</v>
      </c>
      <c r="E1065" s="1">
        <v>0.46</v>
      </c>
      <c r="F1065" s="1">
        <v>0.1</v>
      </c>
      <c r="G1065" s="1">
        <v>0.11</v>
      </c>
      <c r="H1065" s="1">
        <v>0.04</v>
      </c>
      <c r="I1065" s="1">
        <v>0.04</v>
      </c>
      <c r="K1065" s="1" t="s">
        <v>43</v>
      </c>
      <c r="L1065" s="3">
        <f t="shared" si="81"/>
        <v>0.2888797702092737</v>
      </c>
      <c r="M1065" s="3">
        <f t="shared" si="82"/>
        <v>0.29852516705547427</v>
      </c>
      <c r="N1065" s="3">
        <f t="shared" si="83"/>
        <v>1.2351675803205884</v>
      </c>
      <c r="O1065" s="3">
        <f t="shared" si="84"/>
        <v>0.21061306716725425</v>
      </c>
      <c r="P1065" s="3">
        <f t="shared" si="85"/>
        <v>0.13412017167381973</v>
      </c>
      <c r="Q1065" s="3">
        <f t="shared" si="86"/>
        <v>0.39912917271407844</v>
      </c>
      <c r="R1065" s="3">
        <f t="shared" si="87"/>
        <v>0.23405500292568754</v>
      </c>
      <c r="S1065" s="3">
        <f t="shared" si="88"/>
        <v>0.24813895781637718</v>
      </c>
    </row>
    <row r="1066" spans="1:19" ht="13.5">
      <c r="A1066" s="1" t="s">
        <v>45</v>
      </c>
      <c r="B1066" s="1">
        <v>2.35</v>
      </c>
      <c r="C1066" s="1">
        <v>1.63</v>
      </c>
      <c r="D1066" s="1">
        <v>2.39</v>
      </c>
      <c r="E1066" s="1">
        <v>1.73</v>
      </c>
      <c r="F1066" s="1">
        <v>0.96</v>
      </c>
      <c r="G1066" s="1">
        <v>0.38</v>
      </c>
      <c r="H1066" s="1">
        <v>1.24</v>
      </c>
      <c r="I1066" s="1">
        <v>1.53</v>
      </c>
      <c r="K1066" s="1" t="s">
        <v>45</v>
      </c>
      <c r="L1066" s="3">
        <f t="shared" si="81"/>
        <v>0.19286007386130488</v>
      </c>
      <c r="M1066" s="3">
        <f t="shared" si="82"/>
        <v>0.16112451069550432</v>
      </c>
      <c r="N1066" s="3">
        <f t="shared" si="83"/>
        <v>0.8292276733051142</v>
      </c>
      <c r="O1066" s="3">
        <f t="shared" si="84"/>
        <v>0.7920882743464128</v>
      </c>
      <c r="P1066" s="3">
        <f t="shared" si="85"/>
        <v>1.2875536480686696</v>
      </c>
      <c r="Q1066" s="3">
        <f t="shared" si="86"/>
        <v>1.3788098693759072</v>
      </c>
      <c r="R1066" s="3">
        <f t="shared" si="87"/>
        <v>7.255705090696314</v>
      </c>
      <c r="S1066" s="3">
        <f t="shared" si="88"/>
        <v>9.491315136476427</v>
      </c>
    </row>
    <row r="1067" spans="1:19" ht="13.5">
      <c r="A1067" s="1" t="s">
        <v>46</v>
      </c>
      <c r="B1067" s="1">
        <v>5.46</v>
      </c>
      <c r="C1067" s="1">
        <v>2.43</v>
      </c>
      <c r="D1067" s="1">
        <v>1.17</v>
      </c>
      <c r="E1067" s="1">
        <v>0.66</v>
      </c>
      <c r="F1067" s="1">
        <v>0.22</v>
      </c>
      <c r="G1067" s="1">
        <v>0.14</v>
      </c>
      <c r="H1067" s="1">
        <v>0.07</v>
      </c>
      <c r="I1067" s="1">
        <v>0.06</v>
      </c>
      <c r="K1067" s="1" t="s">
        <v>46</v>
      </c>
      <c r="L1067" s="3">
        <f t="shared" si="81"/>
        <v>0.4480919162905211</v>
      </c>
      <c r="M1067" s="3">
        <f t="shared" si="82"/>
        <v>0.24020402514728562</v>
      </c>
      <c r="N1067" s="3">
        <f t="shared" si="83"/>
        <v>0.4059399070154742</v>
      </c>
      <c r="O1067" s="3">
        <f t="shared" si="84"/>
        <v>0.3021839659356257</v>
      </c>
      <c r="P1067" s="3">
        <f t="shared" si="85"/>
        <v>0.2950643776824034</v>
      </c>
      <c r="Q1067" s="3">
        <f t="shared" si="86"/>
        <v>0.5079825834542816</v>
      </c>
      <c r="R1067" s="3">
        <f t="shared" si="87"/>
        <v>0.40959625511995323</v>
      </c>
      <c r="S1067" s="3">
        <f t="shared" si="88"/>
        <v>0.3722084367245657</v>
      </c>
    </row>
    <row r="1068" spans="1:19" ht="13.5">
      <c r="A1068" s="1" t="s">
        <v>112</v>
      </c>
      <c r="K1068" s="1" t="s">
        <v>112</v>
      </c>
      <c r="L1068" s="3">
        <f t="shared" si="81"/>
        <v>0</v>
      </c>
      <c r="M1068" s="3">
        <f t="shared" si="82"/>
        <v>0</v>
      </c>
      <c r="N1068" s="3">
        <f t="shared" si="83"/>
        <v>0</v>
      </c>
      <c r="O1068" s="3">
        <f t="shared" si="84"/>
        <v>0</v>
      </c>
      <c r="P1068" s="3">
        <f t="shared" si="85"/>
        <v>0</v>
      </c>
      <c r="Q1068" s="3">
        <f t="shared" si="86"/>
        <v>0</v>
      </c>
      <c r="R1068" s="3">
        <f t="shared" si="87"/>
        <v>0</v>
      </c>
      <c r="S1068" s="3">
        <f t="shared" si="88"/>
        <v>0</v>
      </c>
    </row>
    <row r="1069" spans="1:19" ht="13.5">
      <c r="A1069" s="1" t="s">
        <v>48</v>
      </c>
      <c r="B1069" s="1">
        <v>0.96</v>
      </c>
      <c r="C1069" s="1">
        <v>0.97</v>
      </c>
      <c r="D1069" s="1">
        <v>0.32</v>
      </c>
      <c r="G1069" s="1">
        <v>0.12</v>
      </c>
      <c r="K1069" s="1" t="s">
        <v>48</v>
      </c>
      <c r="L1069" s="3">
        <f t="shared" si="81"/>
        <v>0.07878539187525646</v>
      </c>
      <c r="M1069" s="3">
        <f t="shared" si="82"/>
        <v>0.09588391127278478</v>
      </c>
      <c r="N1069" s="3">
        <f t="shared" si="83"/>
        <v>0.11102629935465962</v>
      </c>
      <c r="O1069" s="3">
        <f t="shared" si="84"/>
        <v>0</v>
      </c>
      <c r="P1069" s="3">
        <f t="shared" si="85"/>
        <v>0</v>
      </c>
      <c r="Q1069" s="3">
        <f t="shared" si="86"/>
        <v>0.43541364296081275</v>
      </c>
      <c r="R1069" s="3">
        <f t="shared" si="87"/>
        <v>0</v>
      </c>
      <c r="S1069" s="3">
        <f t="shared" si="88"/>
        <v>0</v>
      </c>
    </row>
    <row r="1070" spans="1:19" ht="13.5">
      <c r="A1070" s="1" t="s">
        <v>50</v>
      </c>
      <c r="K1070" s="1" t="s">
        <v>50</v>
      </c>
      <c r="L1070" s="3">
        <f t="shared" si="81"/>
        <v>0</v>
      </c>
      <c r="M1070" s="3">
        <f t="shared" si="82"/>
        <v>0</v>
      </c>
      <c r="N1070" s="3">
        <f t="shared" si="83"/>
        <v>0</v>
      </c>
      <c r="O1070" s="3">
        <f t="shared" si="84"/>
        <v>0</v>
      </c>
      <c r="P1070" s="3">
        <f t="shared" si="85"/>
        <v>0</v>
      </c>
      <c r="Q1070" s="3">
        <f t="shared" si="86"/>
        <v>0</v>
      </c>
      <c r="R1070" s="3">
        <f t="shared" si="87"/>
        <v>0</v>
      </c>
      <c r="S1070" s="3">
        <f t="shared" si="88"/>
        <v>0</v>
      </c>
    </row>
    <row r="1071" spans="1:19" ht="13.5">
      <c r="A1071" s="1" t="s">
        <v>52</v>
      </c>
      <c r="K1071" s="1" t="s">
        <v>52</v>
      </c>
      <c r="L1071" s="3">
        <f t="shared" si="81"/>
        <v>0</v>
      </c>
      <c r="M1071" s="3">
        <f t="shared" si="82"/>
        <v>0</v>
      </c>
      <c r="N1071" s="3">
        <f t="shared" si="83"/>
        <v>0</v>
      </c>
      <c r="O1071" s="3">
        <f t="shared" si="84"/>
        <v>0</v>
      </c>
      <c r="P1071" s="3">
        <f t="shared" si="85"/>
        <v>0</v>
      </c>
      <c r="Q1071" s="3">
        <f t="shared" si="86"/>
        <v>0</v>
      </c>
      <c r="R1071" s="3">
        <f t="shared" si="87"/>
        <v>0</v>
      </c>
      <c r="S1071" s="3">
        <f t="shared" si="88"/>
        <v>0</v>
      </c>
    </row>
    <row r="1072" spans="12:19" ht="13.5">
      <c r="L1072" s="3"/>
      <c r="M1072" s="3"/>
      <c r="N1072" s="3"/>
      <c r="O1072" s="3"/>
      <c r="P1072" s="3"/>
      <c r="Q1072" s="3"/>
      <c r="R1072" s="3"/>
      <c r="S1072" s="3"/>
    </row>
    <row r="1073" spans="1:19" ht="13.5">
      <c r="A1073" s="1" t="s">
        <v>55</v>
      </c>
      <c r="B1073" s="1">
        <f aca="true" t="shared" si="89" ref="B1073:I1073">SUM(B1046:B1071)</f>
        <v>1218.5000000000002</v>
      </c>
      <c r="C1073" s="1">
        <f t="shared" si="89"/>
        <v>1011.6399999999996</v>
      </c>
      <c r="D1073" s="1">
        <f t="shared" si="89"/>
        <v>288.21999999999997</v>
      </c>
      <c r="E1073" s="1">
        <f t="shared" si="89"/>
        <v>218.41000000000003</v>
      </c>
      <c r="F1073" s="1">
        <f t="shared" si="89"/>
        <v>74.56</v>
      </c>
      <c r="G1073" s="1">
        <f t="shared" si="89"/>
        <v>27.560000000000002</v>
      </c>
      <c r="H1073" s="1">
        <f t="shared" si="89"/>
        <v>17.09</v>
      </c>
      <c r="I1073" s="1">
        <f t="shared" si="89"/>
        <v>16.119999999999997</v>
      </c>
      <c r="K1073" s="1" t="s">
        <v>55</v>
      </c>
      <c r="L1073" s="3">
        <f>(B1073/1218.5)*100</f>
        <v>100.00000000000003</v>
      </c>
      <c r="M1073" s="3">
        <f>(C1073/1011.64)*100</f>
        <v>99.99999999999997</v>
      </c>
      <c r="N1073" s="3">
        <f>(D1073/288.22)*100</f>
        <v>99.99999999999997</v>
      </c>
      <c r="O1073" s="3">
        <f>(E1073/218.41)*100</f>
        <v>100.00000000000003</v>
      </c>
      <c r="P1073" s="3">
        <f>(F1073/74.56)*100</f>
        <v>100</v>
      </c>
      <c r="Q1073" s="3">
        <f>(G1073/27.56)*100</f>
        <v>100.00000000000003</v>
      </c>
      <c r="R1073" s="3">
        <f>(H1073/17.09)*100</f>
        <v>100</v>
      </c>
      <c r="S1073" s="3">
        <f>(I1073/16.12)*100</f>
        <v>99.99999999999997</v>
      </c>
    </row>
    <row r="1074" spans="12:19" ht="13.5">
      <c r="L1074" s="3"/>
      <c r="M1074" s="3"/>
      <c r="N1074" s="3"/>
      <c r="O1074" s="3"/>
      <c r="P1074" s="3"/>
      <c r="Q1074" s="3"/>
      <c r="R1074" s="3"/>
      <c r="S1074" s="3"/>
    </row>
    <row r="1121" spans="2:13" ht="13.5">
      <c r="B1121" s="1" t="s">
        <v>76</v>
      </c>
      <c r="M1121" s="1" t="s">
        <v>76</v>
      </c>
    </row>
    <row r="1123" spans="1:20" ht="13.5">
      <c r="A1123" s="1" t="s">
        <v>1</v>
      </c>
      <c r="B1123" s="1" t="s">
        <v>77</v>
      </c>
      <c r="C1123" s="1" t="s">
        <v>78</v>
      </c>
      <c r="D1123" s="1" t="s">
        <v>79</v>
      </c>
      <c r="E1123" s="1" t="s">
        <v>80</v>
      </c>
      <c r="F1123" s="1" t="s">
        <v>81</v>
      </c>
      <c r="G1123" s="1" t="s">
        <v>82</v>
      </c>
      <c r="H1123" s="1" t="s">
        <v>83</v>
      </c>
      <c r="I1123" s="1" t="s">
        <v>84</v>
      </c>
      <c r="L1123" s="1" t="s">
        <v>1</v>
      </c>
      <c r="M1123" s="1" t="s">
        <v>77</v>
      </c>
      <c r="N1123" s="1" t="s">
        <v>78</v>
      </c>
      <c r="O1123" s="1" t="s">
        <v>79</v>
      </c>
      <c r="P1123" s="1" t="s">
        <v>80</v>
      </c>
      <c r="Q1123" s="1" t="s">
        <v>81</v>
      </c>
      <c r="R1123" s="1" t="s">
        <v>82</v>
      </c>
      <c r="S1123" s="1" t="s">
        <v>83</v>
      </c>
      <c r="T1123" s="1" t="s">
        <v>84</v>
      </c>
    </row>
    <row r="1125" spans="1:12" ht="13.5">
      <c r="A1125" s="1" t="s">
        <v>3</v>
      </c>
      <c r="L1125" s="1" t="s">
        <v>3</v>
      </c>
    </row>
    <row r="1126" spans="1:20" ht="13.5">
      <c r="A1126" s="1" t="s">
        <v>13</v>
      </c>
      <c r="B1126" s="1">
        <v>306.73</v>
      </c>
      <c r="C1126" s="1">
        <v>249.13</v>
      </c>
      <c r="D1126" s="1">
        <v>61.64</v>
      </c>
      <c r="E1126" s="1">
        <v>39.95</v>
      </c>
      <c r="F1126" s="1">
        <v>11.12</v>
      </c>
      <c r="G1126" s="1">
        <v>3.03</v>
      </c>
      <c r="H1126" s="1">
        <v>1.76</v>
      </c>
      <c r="I1126" s="1">
        <v>1.42</v>
      </c>
      <c r="L1126" s="1" t="s">
        <v>13</v>
      </c>
      <c r="M1126" s="3">
        <f aca="true" t="shared" si="90" ref="M1126:M1151">(B1126/1218.5)*100</f>
        <v>25.17275338530981</v>
      </c>
      <c r="N1126" s="3">
        <f aca="true" t="shared" si="91" ref="N1126:N1151">(C1126/1011.64)*100</f>
        <v>24.626349294215334</v>
      </c>
      <c r="O1126" s="3">
        <f aca="true" t="shared" si="92" ref="O1126:O1151">(D1126/288.22)*100</f>
        <v>21.38644091319131</v>
      </c>
      <c r="P1126" s="3">
        <f aca="true" t="shared" si="93" ref="P1126:P1151">(E1126/218.41)*100</f>
        <v>18.291287028982193</v>
      </c>
      <c r="Q1126" s="3">
        <f aca="true" t="shared" si="94" ref="Q1126:Q1151">(F1126/74.56)*100</f>
        <v>14.914163090128755</v>
      </c>
      <c r="R1126" s="3">
        <f aca="true" t="shared" si="95" ref="R1126:R1151">(G1126/27.56)*100</f>
        <v>10.994194484760522</v>
      </c>
      <c r="S1126" s="3">
        <f aca="true" t="shared" si="96" ref="S1126:S1151">(H1126/17.09)*100</f>
        <v>10.298420128730251</v>
      </c>
      <c r="T1126" s="3">
        <f aca="true" t="shared" si="97" ref="T1126:T1151">(I1126/16.12)*100</f>
        <v>8.808933002481387</v>
      </c>
    </row>
    <row r="1127" spans="1:20" ht="13.5">
      <c r="A1127" s="1" t="s">
        <v>14</v>
      </c>
      <c r="B1127" s="1">
        <v>5.86</v>
      </c>
      <c r="C1127" s="1">
        <v>6.09</v>
      </c>
      <c r="D1127" s="1">
        <v>2.21</v>
      </c>
      <c r="E1127" s="1">
        <v>1.63</v>
      </c>
      <c r="F1127" s="1">
        <v>0.76</v>
      </c>
      <c r="G1127" s="1">
        <v>0.5</v>
      </c>
      <c r="H1127" s="1">
        <v>0.34</v>
      </c>
      <c r="I1127" s="1">
        <v>0.28</v>
      </c>
      <c r="L1127" s="1" t="s">
        <v>14</v>
      </c>
      <c r="M1127" s="3">
        <f t="shared" si="90"/>
        <v>0.4809191629052113</v>
      </c>
      <c r="N1127" s="3">
        <f t="shared" si="91"/>
        <v>0.6019928037641848</v>
      </c>
      <c r="O1127" s="3">
        <f t="shared" si="92"/>
        <v>0.766775379918118</v>
      </c>
      <c r="P1127" s="3">
        <f t="shared" si="93"/>
        <v>0.746302824962227</v>
      </c>
      <c r="Q1127" s="3">
        <f t="shared" si="94"/>
        <v>1.01931330472103</v>
      </c>
      <c r="R1127" s="3">
        <f t="shared" si="95"/>
        <v>1.8142235123367199</v>
      </c>
      <c r="S1127" s="3">
        <f t="shared" si="96"/>
        <v>1.9894675248683442</v>
      </c>
      <c r="T1127" s="3">
        <f t="shared" si="97"/>
        <v>1.7369727047146404</v>
      </c>
    </row>
    <row r="1128" spans="1:20" ht="13.5">
      <c r="A1128" s="1" t="s">
        <v>15</v>
      </c>
      <c r="B1128" s="1">
        <v>6.37</v>
      </c>
      <c r="C1128" s="1">
        <v>5.9</v>
      </c>
      <c r="D1128" s="1">
        <v>0.94</v>
      </c>
      <c r="E1128" s="1">
        <v>0.98</v>
      </c>
      <c r="F1128" s="1">
        <v>0.64</v>
      </c>
      <c r="G1128" s="1">
        <v>0.32</v>
      </c>
      <c r="H1128" s="1">
        <v>0.36</v>
      </c>
      <c r="I1128" s="1">
        <v>0.2</v>
      </c>
      <c r="L1128" s="1" t="s">
        <v>15</v>
      </c>
      <c r="M1128" s="3">
        <f t="shared" si="90"/>
        <v>0.5227739023389413</v>
      </c>
      <c r="N1128" s="3">
        <f t="shared" si="91"/>
        <v>0.5832114190818869</v>
      </c>
      <c r="O1128" s="3">
        <f t="shared" si="92"/>
        <v>0.32613975435431264</v>
      </c>
      <c r="P1128" s="3">
        <f t="shared" si="93"/>
        <v>0.44869740396501995</v>
      </c>
      <c r="Q1128" s="3">
        <f t="shared" si="94"/>
        <v>0.8583690987124464</v>
      </c>
      <c r="R1128" s="3">
        <f t="shared" si="95"/>
        <v>1.1611030478955007</v>
      </c>
      <c r="S1128" s="3">
        <f t="shared" si="96"/>
        <v>2.1064950263311877</v>
      </c>
      <c r="T1128" s="3">
        <f t="shared" si="97"/>
        <v>1.2406947890818858</v>
      </c>
    </row>
    <row r="1129" spans="1:20" ht="13.5">
      <c r="A1129" s="1" t="s">
        <v>16</v>
      </c>
      <c r="B1129" s="1">
        <v>11.72</v>
      </c>
      <c r="C1129" s="1">
        <v>9.28</v>
      </c>
      <c r="D1129" s="1">
        <v>4.03</v>
      </c>
      <c r="E1129" s="1">
        <v>2.98</v>
      </c>
      <c r="F1129" s="1">
        <v>1.39</v>
      </c>
      <c r="G1129" s="1">
        <v>1.02</v>
      </c>
      <c r="H1129" s="1">
        <v>0.57</v>
      </c>
      <c r="I1129" s="1">
        <v>0.53</v>
      </c>
      <c r="L1129" s="1" t="s">
        <v>16</v>
      </c>
      <c r="M1129" s="3">
        <f t="shared" si="90"/>
        <v>0.9618383258104226</v>
      </c>
      <c r="N1129" s="3">
        <f t="shared" si="91"/>
        <v>0.9173223676406627</v>
      </c>
      <c r="O1129" s="3">
        <f t="shared" si="92"/>
        <v>1.3982374574977448</v>
      </c>
      <c r="P1129" s="3">
        <f t="shared" si="93"/>
        <v>1.3644063916487341</v>
      </c>
      <c r="Q1129" s="3">
        <f t="shared" si="94"/>
        <v>1.8642703862660943</v>
      </c>
      <c r="R1129" s="3">
        <f t="shared" si="95"/>
        <v>3.7010159651669086</v>
      </c>
      <c r="S1129" s="3">
        <f t="shared" si="96"/>
        <v>3.3352837916910474</v>
      </c>
      <c r="T1129" s="3">
        <f t="shared" si="97"/>
        <v>3.287841191066997</v>
      </c>
    </row>
    <row r="1130" spans="1:20" ht="13.5">
      <c r="A1130" s="1" t="s">
        <v>19</v>
      </c>
      <c r="L1130" s="1" t="s">
        <v>19</v>
      </c>
      <c r="M1130" s="3">
        <f t="shared" si="90"/>
        <v>0</v>
      </c>
      <c r="N1130" s="3">
        <f t="shared" si="91"/>
        <v>0</v>
      </c>
      <c r="O1130" s="3">
        <f t="shared" si="92"/>
        <v>0</v>
      </c>
      <c r="P1130" s="3">
        <f t="shared" si="93"/>
        <v>0</v>
      </c>
      <c r="Q1130" s="3">
        <f t="shared" si="94"/>
        <v>0</v>
      </c>
      <c r="R1130" s="3">
        <f t="shared" si="95"/>
        <v>0</v>
      </c>
      <c r="S1130" s="3">
        <f t="shared" si="96"/>
        <v>0</v>
      </c>
      <c r="T1130" s="3">
        <f t="shared" si="97"/>
        <v>0</v>
      </c>
    </row>
    <row r="1131" spans="1:20" ht="13.5">
      <c r="A1131" s="1" t="s">
        <v>20</v>
      </c>
      <c r="B1131" s="1">
        <v>86.43</v>
      </c>
      <c r="C1131" s="1">
        <v>72.38</v>
      </c>
      <c r="D1131" s="1">
        <v>30.52</v>
      </c>
      <c r="E1131" s="1">
        <v>20.88</v>
      </c>
      <c r="F1131" s="1">
        <v>4.88</v>
      </c>
      <c r="G1131" s="1">
        <v>2.44</v>
      </c>
      <c r="H1131" s="1">
        <v>1.54</v>
      </c>
      <c r="I1131" s="1">
        <v>1.46</v>
      </c>
      <c r="L1131" s="1" t="s">
        <v>20</v>
      </c>
      <c r="M1131" s="3">
        <f t="shared" si="90"/>
        <v>7.093147312269184</v>
      </c>
      <c r="N1131" s="3">
        <f t="shared" si="91"/>
        <v>7.1547190700249095</v>
      </c>
      <c r="O1131" s="3">
        <f t="shared" si="92"/>
        <v>10.589133300950662</v>
      </c>
      <c r="P1131" s="3">
        <f t="shared" si="93"/>
        <v>9.560001831417974</v>
      </c>
      <c r="Q1131" s="3">
        <f t="shared" si="94"/>
        <v>6.545064377682403</v>
      </c>
      <c r="R1131" s="3">
        <f t="shared" si="95"/>
        <v>8.853410740203193</v>
      </c>
      <c r="S1131" s="3">
        <f t="shared" si="96"/>
        <v>9.011117612638971</v>
      </c>
      <c r="T1131" s="3">
        <f t="shared" si="97"/>
        <v>9.057071960297765</v>
      </c>
    </row>
    <row r="1132" spans="1:20" ht="13.5">
      <c r="A1132" s="1" t="s">
        <v>21</v>
      </c>
      <c r="B1132" s="1">
        <v>506.99</v>
      </c>
      <c r="C1132" s="1">
        <v>422</v>
      </c>
      <c r="D1132" s="1">
        <v>97.67</v>
      </c>
      <c r="E1132" s="1">
        <v>86.51</v>
      </c>
      <c r="F1132" s="1">
        <v>27.82</v>
      </c>
      <c r="G1132" s="1">
        <v>7.75</v>
      </c>
      <c r="H1132" s="1">
        <v>4.03</v>
      </c>
      <c r="I1132" s="1">
        <v>3.79</v>
      </c>
      <c r="L1132" s="1" t="s">
        <v>21</v>
      </c>
      <c r="M1132" s="3">
        <f t="shared" si="90"/>
        <v>41.60771440295446</v>
      </c>
      <c r="N1132" s="3">
        <f t="shared" si="91"/>
        <v>41.714443873314615</v>
      </c>
      <c r="O1132" s="3">
        <f t="shared" si="92"/>
        <v>33.88730830615502</v>
      </c>
      <c r="P1132" s="3">
        <f t="shared" si="93"/>
        <v>39.60899226225906</v>
      </c>
      <c r="Q1132" s="3">
        <f t="shared" si="94"/>
        <v>37.31223175965665</v>
      </c>
      <c r="R1132" s="3">
        <f t="shared" si="95"/>
        <v>28.120464441219163</v>
      </c>
      <c r="S1132" s="3">
        <f t="shared" si="96"/>
        <v>23.58104154476302</v>
      </c>
      <c r="T1132" s="3">
        <f t="shared" si="97"/>
        <v>23.511166253101738</v>
      </c>
    </row>
    <row r="1133" spans="1:20" ht="13.5">
      <c r="A1133" s="1" t="s">
        <v>23</v>
      </c>
      <c r="B1133" s="1">
        <v>5.14</v>
      </c>
      <c r="C1133" s="1">
        <v>5.79</v>
      </c>
      <c r="D1133" s="1">
        <v>2.57</v>
      </c>
      <c r="E1133" s="1">
        <v>2.86</v>
      </c>
      <c r="F1133" s="1">
        <v>1.18</v>
      </c>
      <c r="G1133" s="1">
        <v>0.62</v>
      </c>
      <c r="H1133" s="1">
        <v>0.48</v>
      </c>
      <c r="I1133" s="1">
        <v>0.38</v>
      </c>
      <c r="L1133" s="1" t="s">
        <v>23</v>
      </c>
      <c r="M1133" s="3">
        <f t="shared" si="90"/>
        <v>0.42183011899876893</v>
      </c>
      <c r="N1133" s="3">
        <f t="shared" si="91"/>
        <v>0.5723379858447669</v>
      </c>
      <c r="O1133" s="3">
        <f t="shared" si="92"/>
        <v>0.8916799666921101</v>
      </c>
      <c r="P1133" s="3">
        <f t="shared" si="93"/>
        <v>1.3094638523877111</v>
      </c>
      <c r="Q1133" s="3">
        <f t="shared" si="94"/>
        <v>1.5826180257510727</v>
      </c>
      <c r="R1133" s="3">
        <f t="shared" si="95"/>
        <v>2.2496371552975325</v>
      </c>
      <c r="S1133" s="3">
        <f t="shared" si="96"/>
        <v>2.8086600351082502</v>
      </c>
      <c r="T1133" s="3">
        <f t="shared" si="97"/>
        <v>2.357320099255583</v>
      </c>
    </row>
    <row r="1134" spans="1:20" ht="13.5">
      <c r="A1134" s="1" t="s">
        <v>24</v>
      </c>
      <c r="B1134" s="1">
        <v>6.66</v>
      </c>
      <c r="C1134" s="1">
        <v>4.92</v>
      </c>
      <c r="D1134" s="1">
        <v>2.47</v>
      </c>
      <c r="E1134" s="1">
        <v>1.45</v>
      </c>
      <c r="F1134" s="1">
        <v>0.5</v>
      </c>
      <c r="G1134" s="1">
        <v>0.4</v>
      </c>
      <c r="H1134" s="1">
        <v>0.22</v>
      </c>
      <c r="I1134" s="1">
        <v>0.21</v>
      </c>
      <c r="L1134" s="1" t="s">
        <v>24</v>
      </c>
      <c r="M1134" s="3">
        <f t="shared" si="90"/>
        <v>0.5465736561345917</v>
      </c>
      <c r="N1134" s="3">
        <f t="shared" si="91"/>
        <v>0.48633901387845474</v>
      </c>
      <c r="O1134" s="3">
        <f t="shared" si="92"/>
        <v>0.856984248143779</v>
      </c>
      <c r="P1134" s="3">
        <f t="shared" si="93"/>
        <v>0.6638890160706927</v>
      </c>
      <c r="Q1134" s="3">
        <f t="shared" si="94"/>
        <v>0.6706008583690988</v>
      </c>
      <c r="R1134" s="3">
        <f t="shared" si="95"/>
        <v>1.451378809869376</v>
      </c>
      <c r="S1134" s="3">
        <f t="shared" si="96"/>
        <v>1.2873025160912814</v>
      </c>
      <c r="T1134" s="3">
        <f t="shared" si="97"/>
        <v>1.30272952853598</v>
      </c>
    </row>
    <row r="1135" spans="1:20" ht="13.5">
      <c r="A1135" s="1" t="s">
        <v>111</v>
      </c>
      <c r="L1135" s="1" t="s">
        <v>111</v>
      </c>
      <c r="M1135" s="3">
        <f t="shared" si="90"/>
        <v>0</v>
      </c>
      <c r="N1135" s="3">
        <f t="shared" si="91"/>
        <v>0</v>
      </c>
      <c r="O1135" s="3">
        <f t="shared" si="92"/>
        <v>0</v>
      </c>
      <c r="P1135" s="3">
        <f t="shared" si="93"/>
        <v>0</v>
      </c>
      <c r="Q1135" s="3">
        <f t="shared" si="94"/>
        <v>0</v>
      </c>
      <c r="R1135" s="3">
        <f t="shared" si="95"/>
        <v>0</v>
      </c>
      <c r="S1135" s="3">
        <f t="shared" si="96"/>
        <v>0</v>
      </c>
      <c r="T1135" s="3">
        <f t="shared" si="97"/>
        <v>0</v>
      </c>
    </row>
    <row r="1136" spans="1:20" ht="13.5">
      <c r="A1136" s="1" t="s">
        <v>27</v>
      </c>
      <c r="B1136" s="1">
        <v>1.21</v>
      </c>
      <c r="C1136" s="1">
        <v>0.87</v>
      </c>
      <c r="D1136" s="1">
        <v>0.34</v>
      </c>
      <c r="E1136" s="1">
        <v>0.18</v>
      </c>
      <c r="G1136" s="1">
        <v>0.03</v>
      </c>
      <c r="H1136" s="1">
        <v>0.12</v>
      </c>
      <c r="L1136" s="1" t="s">
        <v>27</v>
      </c>
      <c r="M1136" s="3">
        <f t="shared" si="90"/>
        <v>0.09930242100943783</v>
      </c>
      <c r="N1136" s="3">
        <f t="shared" si="91"/>
        <v>0.08599897196631213</v>
      </c>
      <c r="O1136" s="3">
        <f t="shared" si="92"/>
        <v>0.11796544306432585</v>
      </c>
      <c r="P1136" s="3">
        <f t="shared" si="93"/>
        <v>0.08241380889153427</v>
      </c>
      <c r="Q1136" s="3">
        <f t="shared" si="94"/>
        <v>0</v>
      </c>
      <c r="R1136" s="3">
        <f t="shared" si="95"/>
        <v>0.10885341074020319</v>
      </c>
      <c r="S1136" s="3">
        <f t="shared" si="96"/>
        <v>0.7021650087770626</v>
      </c>
      <c r="T1136" s="3">
        <f t="shared" si="97"/>
        <v>0</v>
      </c>
    </row>
    <row r="1137" spans="1:20" ht="13.5">
      <c r="A1137" s="1" t="s">
        <v>34</v>
      </c>
      <c r="B1137" s="1">
        <v>119.54</v>
      </c>
      <c r="C1137" s="1">
        <v>114.67</v>
      </c>
      <c r="D1137" s="1">
        <v>25.21</v>
      </c>
      <c r="E1137" s="1">
        <v>28.15</v>
      </c>
      <c r="F1137" s="1">
        <v>15.16</v>
      </c>
      <c r="G1137" s="1">
        <v>5.4</v>
      </c>
      <c r="H1137" s="1">
        <v>3.12</v>
      </c>
      <c r="I1137" s="1">
        <v>3.18</v>
      </c>
      <c r="L1137" s="1" t="s">
        <v>34</v>
      </c>
      <c r="M1137" s="3">
        <f t="shared" si="90"/>
        <v>9.810422650800165</v>
      </c>
      <c r="N1137" s="3">
        <f t="shared" si="91"/>
        <v>11.335059902732198</v>
      </c>
      <c r="O1137" s="3">
        <f t="shared" si="92"/>
        <v>8.74679064603428</v>
      </c>
      <c r="P1137" s="3">
        <f t="shared" si="93"/>
        <v>12.888604001648277</v>
      </c>
      <c r="Q1137" s="3">
        <f t="shared" si="94"/>
        <v>20.332618025751074</v>
      </c>
      <c r="R1137" s="3">
        <f t="shared" si="95"/>
        <v>19.59361393323658</v>
      </c>
      <c r="S1137" s="3">
        <f t="shared" si="96"/>
        <v>18.25629022820363</v>
      </c>
      <c r="T1137" s="3">
        <f t="shared" si="97"/>
        <v>19.727047146401986</v>
      </c>
    </row>
    <row r="1138" spans="1:20" ht="13.5">
      <c r="A1138" s="1" t="s">
        <v>35</v>
      </c>
      <c r="B1138" s="1">
        <v>26.92</v>
      </c>
      <c r="C1138" s="1">
        <v>25.8</v>
      </c>
      <c r="D1138" s="1">
        <v>6.64</v>
      </c>
      <c r="E1138" s="1">
        <v>6.83</v>
      </c>
      <c r="F1138" s="1">
        <v>2.58</v>
      </c>
      <c r="G1138" s="1">
        <v>1.49</v>
      </c>
      <c r="H1138" s="1">
        <v>1.04</v>
      </c>
      <c r="I1138" s="1">
        <v>0.99</v>
      </c>
      <c r="L1138" s="1" t="s">
        <v>35</v>
      </c>
      <c r="M1138" s="3">
        <f t="shared" si="90"/>
        <v>2.20927369716865</v>
      </c>
      <c r="N1138" s="3">
        <f t="shared" si="91"/>
        <v>2.550314341069946</v>
      </c>
      <c r="O1138" s="3">
        <f t="shared" si="92"/>
        <v>2.303795711609187</v>
      </c>
      <c r="P1138" s="3">
        <f t="shared" si="93"/>
        <v>3.1271461929398834</v>
      </c>
      <c r="Q1138" s="3">
        <f t="shared" si="94"/>
        <v>3.4603004291845494</v>
      </c>
      <c r="R1138" s="3">
        <f t="shared" si="95"/>
        <v>5.406386066763425</v>
      </c>
      <c r="S1138" s="3">
        <f t="shared" si="96"/>
        <v>6.085430076067876</v>
      </c>
      <c r="T1138" s="3">
        <f t="shared" si="97"/>
        <v>6.141439205955335</v>
      </c>
    </row>
    <row r="1139" spans="1:20" ht="13.5">
      <c r="A1139" s="1" t="s">
        <v>36</v>
      </c>
      <c r="B1139" s="1">
        <v>55.31</v>
      </c>
      <c r="C1139" s="1">
        <v>37.69</v>
      </c>
      <c r="D1139" s="1">
        <v>10.92</v>
      </c>
      <c r="E1139" s="1">
        <v>9.09</v>
      </c>
      <c r="F1139" s="1">
        <v>2.73</v>
      </c>
      <c r="G1139" s="1">
        <v>1.03</v>
      </c>
      <c r="H1139" s="1">
        <v>0.71</v>
      </c>
      <c r="I1139" s="1">
        <v>0.59</v>
      </c>
      <c r="L1139" s="1" t="s">
        <v>36</v>
      </c>
      <c r="M1139" s="3">
        <f t="shared" si="90"/>
        <v>4.539187525646287</v>
      </c>
      <c r="N1139" s="3">
        <f t="shared" si="91"/>
        <v>3.725633624609545</v>
      </c>
      <c r="O1139" s="3">
        <f t="shared" si="92"/>
        <v>3.7887724654777597</v>
      </c>
      <c r="P1139" s="3">
        <f t="shared" si="93"/>
        <v>4.161897349022481</v>
      </c>
      <c r="Q1139" s="3">
        <f t="shared" si="94"/>
        <v>3.6614806866952785</v>
      </c>
      <c r="R1139" s="3">
        <f t="shared" si="95"/>
        <v>3.737300435413643</v>
      </c>
      <c r="S1139" s="3">
        <f t="shared" si="96"/>
        <v>4.154476301930954</v>
      </c>
      <c r="T1139" s="3">
        <f t="shared" si="97"/>
        <v>3.660049627791563</v>
      </c>
    </row>
    <row r="1140" spans="1:20" ht="13.5">
      <c r="A1140" s="1" t="s">
        <v>38</v>
      </c>
      <c r="B1140" s="1">
        <v>9.64</v>
      </c>
      <c r="C1140" s="1">
        <v>9.31</v>
      </c>
      <c r="D1140" s="1">
        <v>8.31</v>
      </c>
      <c r="E1140" s="1">
        <v>4.13</v>
      </c>
      <c r="F1140" s="1">
        <v>1.3</v>
      </c>
      <c r="G1140" s="1">
        <v>0.73</v>
      </c>
      <c r="H1140" s="1">
        <v>0.3</v>
      </c>
      <c r="I1140" s="1">
        <v>0.28</v>
      </c>
      <c r="L1140" s="1" t="s">
        <v>38</v>
      </c>
      <c r="M1140" s="3">
        <f t="shared" si="90"/>
        <v>0.7911366434140338</v>
      </c>
      <c r="N1140" s="3">
        <f t="shared" si="91"/>
        <v>0.9202878494326044</v>
      </c>
      <c r="O1140" s="3">
        <f t="shared" si="92"/>
        <v>2.8832142113663175</v>
      </c>
      <c r="P1140" s="3">
        <f t="shared" si="93"/>
        <v>1.8909390595668696</v>
      </c>
      <c r="Q1140" s="3">
        <f t="shared" si="94"/>
        <v>1.7435622317596564</v>
      </c>
      <c r="R1140" s="3">
        <f t="shared" si="95"/>
        <v>2.6487663280116114</v>
      </c>
      <c r="S1140" s="3">
        <f t="shared" si="96"/>
        <v>1.7554125219426564</v>
      </c>
      <c r="T1140" s="3">
        <f t="shared" si="97"/>
        <v>1.7369727047146404</v>
      </c>
    </row>
    <row r="1141" spans="1:20" ht="13.5">
      <c r="A1141" s="1" t="s">
        <v>37</v>
      </c>
      <c r="B1141" s="1">
        <v>3.16</v>
      </c>
      <c r="C1141" s="1">
        <v>2.75</v>
      </c>
      <c r="D1141" s="1">
        <v>2.45</v>
      </c>
      <c r="E1141" s="1">
        <v>0.93</v>
      </c>
      <c r="F1141" s="1">
        <v>0.29</v>
      </c>
      <c r="G1141" s="1">
        <v>0.28</v>
      </c>
      <c r="H1141" s="1">
        <v>0.13</v>
      </c>
      <c r="I1141" s="1">
        <v>0.12</v>
      </c>
      <c r="L1141" s="1" t="s">
        <v>37</v>
      </c>
      <c r="M1141" s="3">
        <f t="shared" si="90"/>
        <v>0.25933524825605253</v>
      </c>
      <c r="N1141" s="3">
        <f t="shared" si="91"/>
        <v>0.2718358309279981</v>
      </c>
      <c r="O1141" s="3">
        <f t="shared" si="92"/>
        <v>0.8500451044341129</v>
      </c>
      <c r="P1141" s="3">
        <f t="shared" si="93"/>
        <v>0.4258046792729271</v>
      </c>
      <c r="Q1141" s="3">
        <f t="shared" si="94"/>
        <v>0.3889484978540772</v>
      </c>
      <c r="R1141" s="3">
        <f t="shared" si="95"/>
        <v>1.0159651669085632</v>
      </c>
      <c r="S1141" s="3">
        <f t="shared" si="96"/>
        <v>0.7606787595084845</v>
      </c>
      <c r="T1141" s="3">
        <f t="shared" si="97"/>
        <v>0.7444168734491314</v>
      </c>
    </row>
    <row r="1142" spans="1:20" ht="13.5">
      <c r="A1142" s="1" t="s">
        <v>40</v>
      </c>
      <c r="B1142" s="1">
        <v>4.18</v>
      </c>
      <c r="C1142" s="1">
        <v>3.25</v>
      </c>
      <c r="D1142" s="1">
        <v>2.52</v>
      </c>
      <c r="E1142" s="1">
        <v>1.25</v>
      </c>
      <c r="F1142" s="1">
        <v>0.36</v>
      </c>
      <c r="G1142" s="1">
        <v>0.52</v>
      </c>
      <c r="H1142" s="1">
        <v>0.29</v>
      </c>
      <c r="I1142" s="1">
        <v>0.47</v>
      </c>
      <c r="L1142" s="1" t="s">
        <v>40</v>
      </c>
      <c r="M1142" s="3">
        <f t="shared" si="90"/>
        <v>0.34304472712351247</v>
      </c>
      <c r="N1142" s="3">
        <f t="shared" si="91"/>
        <v>0.3212605274603614</v>
      </c>
      <c r="O1142" s="3">
        <f t="shared" si="92"/>
        <v>0.8743321074179445</v>
      </c>
      <c r="P1142" s="3">
        <f t="shared" si="93"/>
        <v>0.5723181173023214</v>
      </c>
      <c r="Q1142" s="3">
        <f t="shared" si="94"/>
        <v>0.482832618025751</v>
      </c>
      <c r="R1142" s="3">
        <f t="shared" si="95"/>
        <v>1.886792452830189</v>
      </c>
      <c r="S1142" s="3">
        <f t="shared" si="96"/>
        <v>1.6968987712112347</v>
      </c>
      <c r="T1142" s="3">
        <f t="shared" si="97"/>
        <v>2.9156327543424316</v>
      </c>
    </row>
    <row r="1143" spans="1:20" ht="13.5">
      <c r="A1143" s="1" t="s">
        <v>41</v>
      </c>
      <c r="B1143" s="1">
        <v>22.3</v>
      </c>
      <c r="C1143" s="1">
        <v>10.11</v>
      </c>
      <c r="D1143" s="1">
        <v>0.16</v>
      </c>
      <c r="E1143" s="1">
        <v>0.07</v>
      </c>
      <c r="F1143" s="1">
        <v>0.84</v>
      </c>
      <c r="G1143" s="1">
        <v>0.17</v>
      </c>
      <c r="H1143" s="1">
        <v>0.29</v>
      </c>
      <c r="I1143" s="1">
        <v>0.16</v>
      </c>
      <c r="L1143" s="1" t="s">
        <v>41</v>
      </c>
      <c r="M1143" s="3">
        <f t="shared" si="90"/>
        <v>1.8301189987689783</v>
      </c>
      <c r="N1143" s="3">
        <f t="shared" si="91"/>
        <v>0.9993673638843857</v>
      </c>
      <c r="O1143" s="3">
        <f t="shared" si="92"/>
        <v>0.05551314967732981</v>
      </c>
      <c r="P1143" s="3">
        <f t="shared" si="93"/>
        <v>0.032049814568929996</v>
      </c>
      <c r="Q1143" s="3">
        <f t="shared" si="94"/>
        <v>1.1266094420600856</v>
      </c>
      <c r="R1143" s="3">
        <f t="shared" si="95"/>
        <v>0.6168359941944849</v>
      </c>
      <c r="S1143" s="3">
        <f t="shared" si="96"/>
        <v>1.6968987712112347</v>
      </c>
      <c r="T1143" s="3">
        <f t="shared" si="97"/>
        <v>0.9925558312655087</v>
      </c>
    </row>
    <row r="1144" spans="1:20" ht="13.5">
      <c r="A1144" s="1" t="s">
        <v>44</v>
      </c>
      <c r="B1144" s="1">
        <v>28.05</v>
      </c>
      <c r="C1144" s="1">
        <v>23.65</v>
      </c>
      <c r="D1144" s="1">
        <v>22.18</v>
      </c>
      <c r="E1144" s="1">
        <v>7.69</v>
      </c>
      <c r="F1144" s="1">
        <v>1.73</v>
      </c>
      <c r="G1144" s="1">
        <v>1.08</v>
      </c>
      <c r="H1144" s="1">
        <v>0.44</v>
      </c>
      <c r="I1144" s="1">
        <v>0.43</v>
      </c>
      <c r="L1144" s="1" t="s">
        <v>44</v>
      </c>
      <c r="M1144" s="3">
        <f t="shared" si="90"/>
        <v>2.30201066885515</v>
      </c>
      <c r="N1144" s="3">
        <f t="shared" si="91"/>
        <v>2.3377881459807837</v>
      </c>
      <c r="O1144" s="3">
        <f t="shared" si="92"/>
        <v>7.695510374019846</v>
      </c>
      <c r="P1144" s="3">
        <f t="shared" si="93"/>
        <v>3.520901057643881</v>
      </c>
      <c r="Q1144" s="3">
        <f t="shared" si="94"/>
        <v>2.3202789699570814</v>
      </c>
      <c r="R1144" s="3">
        <f t="shared" si="95"/>
        <v>3.9187227866473155</v>
      </c>
      <c r="S1144" s="3">
        <f t="shared" si="96"/>
        <v>2.574605032182563</v>
      </c>
      <c r="T1144" s="3">
        <f t="shared" si="97"/>
        <v>2.6674937965260543</v>
      </c>
    </row>
    <row r="1145" spans="1:20" ht="13.5">
      <c r="A1145" s="1" t="s">
        <v>43</v>
      </c>
      <c r="B1145" s="1">
        <v>3.52</v>
      </c>
      <c r="C1145" s="1">
        <v>3.02</v>
      </c>
      <c r="D1145" s="1">
        <v>3.56</v>
      </c>
      <c r="E1145" s="1">
        <v>0.46</v>
      </c>
      <c r="F1145" s="1">
        <v>0.1</v>
      </c>
      <c r="G1145" s="1">
        <v>0.11</v>
      </c>
      <c r="H1145" s="1">
        <v>0.04</v>
      </c>
      <c r="I1145" s="1">
        <v>0.04</v>
      </c>
      <c r="L1145" s="1" t="s">
        <v>43</v>
      </c>
      <c r="M1145" s="3">
        <f t="shared" si="90"/>
        <v>0.2888797702092737</v>
      </c>
      <c r="N1145" s="3">
        <f t="shared" si="91"/>
        <v>0.29852516705547427</v>
      </c>
      <c r="O1145" s="3">
        <f t="shared" si="92"/>
        <v>1.2351675803205884</v>
      </c>
      <c r="P1145" s="3">
        <f t="shared" si="93"/>
        <v>0.21061306716725425</v>
      </c>
      <c r="Q1145" s="3">
        <f t="shared" si="94"/>
        <v>0.13412017167381973</v>
      </c>
      <c r="R1145" s="3">
        <f t="shared" si="95"/>
        <v>0.39912917271407844</v>
      </c>
      <c r="S1145" s="3">
        <f t="shared" si="96"/>
        <v>0.23405500292568754</v>
      </c>
      <c r="T1145" s="3">
        <f t="shared" si="97"/>
        <v>0.24813895781637718</v>
      </c>
    </row>
    <row r="1146" spans="1:20" ht="13.5">
      <c r="A1146" s="1" t="s">
        <v>45</v>
      </c>
      <c r="B1146" s="1">
        <v>2.35</v>
      </c>
      <c r="C1146" s="1">
        <v>1.63</v>
      </c>
      <c r="D1146" s="1">
        <v>2.39</v>
      </c>
      <c r="E1146" s="1">
        <v>1.73</v>
      </c>
      <c r="F1146" s="1">
        <v>0.96</v>
      </c>
      <c r="G1146" s="1">
        <v>0.38</v>
      </c>
      <c r="H1146" s="1">
        <v>1.24</v>
      </c>
      <c r="I1146" s="1">
        <v>1.53</v>
      </c>
      <c r="L1146" s="1" t="s">
        <v>45</v>
      </c>
      <c r="M1146" s="3">
        <f t="shared" si="90"/>
        <v>0.19286007386130488</v>
      </c>
      <c r="N1146" s="3">
        <f t="shared" si="91"/>
        <v>0.16112451069550432</v>
      </c>
      <c r="O1146" s="3">
        <f t="shared" si="92"/>
        <v>0.8292276733051142</v>
      </c>
      <c r="P1146" s="3">
        <f t="shared" si="93"/>
        <v>0.7920882743464128</v>
      </c>
      <c r="Q1146" s="3">
        <f t="shared" si="94"/>
        <v>1.2875536480686696</v>
      </c>
      <c r="R1146" s="3">
        <f t="shared" si="95"/>
        <v>1.3788098693759072</v>
      </c>
      <c r="S1146" s="3">
        <f t="shared" si="96"/>
        <v>7.255705090696314</v>
      </c>
      <c r="T1146" s="3">
        <f t="shared" si="97"/>
        <v>9.491315136476427</v>
      </c>
    </row>
    <row r="1147" spans="1:20" ht="13.5">
      <c r="A1147" s="1" t="s">
        <v>46</v>
      </c>
      <c r="B1147" s="1">
        <v>5.46</v>
      </c>
      <c r="C1147" s="1">
        <v>2.43</v>
      </c>
      <c r="D1147" s="1">
        <v>1.17</v>
      </c>
      <c r="E1147" s="1">
        <v>0.66</v>
      </c>
      <c r="F1147" s="1">
        <v>0.22</v>
      </c>
      <c r="G1147" s="1">
        <v>0.14</v>
      </c>
      <c r="H1147" s="1">
        <v>0.07</v>
      </c>
      <c r="I1147" s="1">
        <v>0.06</v>
      </c>
      <c r="L1147" s="1" t="s">
        <v>46</v>
      </c>
      <c r="M1147" s="3">
        <f t="shared" si="90"/>
        <v>0.4480919162905211</v>
      </c>
      <c r="N1147" s="3">
        <f t="shared" si="91"/>
        <v>0.24020402514728562</v>
      </c>
      <c r="O1147" s="3">
        <f t="shared" si="92"/>
        <v>0.4059399070154742</v>
      </c>
      <c r="P1147" s="3">
        <f t="shared" si="93"/>
        <v>0.3021839659356257</v>
      </c>
      <c r="Q1147" s="3">
        <f t="shared" si="94"/>
        <v>0.2950643776824034</v>
      </c>
      <c r="R1147" s="3">
        <f t="shared" si="95"/>
        <v>0.5079825834542816</v>
      </c>
      <c r="S1147" s="3">
        <f t="shared" si="96"/>
        <v>0.40959625511995323</v>
      </c>
      <c r="T1147" s="3">
        <f t="shared" si="97"/>
        <v>0.3722084367245657</v>
      </c>
    </row>
    <row r="1148" spans="1:20" ht="13.5">
      <c r="A1148" s="1" t="s">
        <v>112</v>
      </c>
      <c r="L1148" s="1" t="s">
        <v>112</v>
      </c>
      <c r="M1148" s="3">
        <f t="shared" si="90"/>
        <v>0</v>
      </c>
      <c r="N1148" s="3">
        <f t="shared" si="91"/>
        <v>0</v>
      </c>
      <c r="O1148" s="3">
        <f t="shared" si="92"/>
        <v>0</v>
      </c>
      <c r="P1148" s="3">
        <f t="shared" si="93"/>
        <v>0</v>
      </c>
      <c r="Q1148" s="3">
        <f t="shared" si="94"/>
        <v>0</v>
      </c>
      <c r="R1148" s="3">
        <f t="shared" si="95"/>
        <v>0</v>
      </c>
      <c r="S1148" s="3">
        <f t="shared" si="96"/>
        <v>0</v>
      </c>
      <c r="T1148" s="3">
        <f t="shared" si="97"/>
        <v>0</v>
      </c>
    </row>
    <row r="1149" spans="1:20" ht="13.5">
      <c r="A1149" s="1" t="s">
        <v>48</v>
      </c>
      <c r="B1149" s="1">
        <v>0.96</v>
      </c>
      <c r="C1149" s="1">
        <v>0.97</v>
      </c>
      <c r="D1149" s="1">
        <v>0.32</v>
      </c>
      <c r="G1149" s="1">
        <v>0.12</v>
      </c>
      <c r="L1149" s="1" t="s">
        <v>48</v>
      </c>
      <c r="M1149" s="3">
        <f t="shared" si="90"/>
        <v>0.07878539187525646</v>
      </c>
      <c r="N1149" s="3">
        <f t="shared" si="91"/>
        <v>0.09588391127278478</v>
      </c>
      <c r="O1149" s="3">
        <f t="shared" si="92"/>
        <v>0.11102629935465962</v>
      </c>
      <c r="P1149" s="3">
        <f t="shared" si="93"/>
        <v>0</v>
      </c>
      <c r="Q1149" s="3">
        <f t="shared" si="94"/>
        <v>0</v>
      </c>
      <c r="R1149" s="3">
        <f t="shared" si="95"/>
        <v>0.43541364296081275</v>
      </c>
      <c r="S1149" s="3">
        <f t="shared" si="96"/>
        <v>0</v>
      </c>
      <c r="T1149" s="3">
        <f t="shared" si="97"/>
        <v>0</v>
      </c>
    </row>
    <row r="1150" spans="1:20" ht="13.5">
      <c r="A1150" s="1" t="s">
        <v>50</v>
      </c>
      <c r="L1150" s="1" t="s">
        <v>50</v>
      </c>
      <c r="M1150" s="3">
        <f t="shared" si="90"/>
        <v>0</v>
      </c>
      <c r="N1150" s="3">
        <f t="shared" si="91"/>
        <v>0</v>
      </c>
      <c r="O1150" s="3">
        <f t="shared" si="92"/>
        <v>0</v>
      </c>
      <c r="P1150" s="3">
        <f t="shared" si="93"/>
        <v>0</v>
      </c>
      <c r="Q1150" s="3">
        <f t="shared" si="94"/>
        <v>0</v>
      </c>
      <c r="R1150" s="3">
        <f t="shared" si="95"/>
        <v>0</v>
      </c>
      <c r="S1150" s="3">
        <f t="shared" si="96"/>
        <v>0</v>
      </c>
      <c r="T1150" s="3">
        <f t="shared" si="97"/>
        <v>0</v>
      </c>
    </row>
    <row r="1151" spans="1:20" ht="13.5">
      <c r="A1151" s="1" t="s">
        <v>52</v>
      </c>
      <c r="L1151" s="1" t="s">
        <v>52</v>
      </c>
      <c r="M1151" s="3">
        <f t="shared" si="90"/>
        <v>0</v>
      </c>
      <c r="N1151" s="3">
        <f t="shared" si="91"/>
        <v>0</v>
      </c>
      <c r="O1151" s="3">
        <f t="shared" si="92"/>
        <v>0</v>
      </c>
      <c r="P1151" s="3">
        <f t="shared" si="93"/>
        <v>0</v>
      </c>
      <c r="Q1151" s="3">
        <f t="shared" si="94"/>
        <v>0</v>
      </c>
      <c r="R1151" s="3">
        <f t="shared" si="95"/>
        <v>0</v>
      </c>
      <c r="S1151" s="3">
        <f t="shared" si="96"/>
        <v>0</v>
      </c>
      <c r="T1151" s="3">
        <f t="shared" si="97"/>
        <v>0</v>
      </c>
    </row>
    <row r="1153" spans="1:20" ht="13.5">
      <c r="A1153" s="1" t="s">
        <v>55</v>
      </c>
      <c r="B1153" s="1">
        <f aca="true" t="shared" si="98" ref="B1153:I1153">SUM(B1126:B1151)</f>
        <v>1218.5000000000002</v>
      </c>
      <c r="C1153" s="1">
        <f t="shared" si="98"/>
        <v>1011.6399999999996</v>
      </c>
      <c r="D1153" s="1">
        <f t="shared" si="98"/>
        <v>288.21999999999997</v>
      </c>
      <c r="E1153" s="1">
        <f t="shared" si="98"/>
        <v>218.41000000000003</v>
      </c>
      <c r="F1153" s="1">
        <f t="shared" si="98"/>
        <v>74.56</v>
      </c>
      <c r="G1153" s="1">
        <f t="shared" si="98"/>
        <v>27.560000000000002</v>
      </c>
      <c r="H1153" s="1">
        <f t="shared" si="98"/>
        <v>17.09</v>
      </c>
      <c r="I1153" s="1">
        <f t="shared" si="98"/>
        <v>16.119999999999997</v>
      </c>
      <c r="L1153" s="1" t="s">
        <v>55</v>
      </c>
      <c r="M1153" s="1">
        <f aca="true" t="shared" si="99" ref="M1153:T1153">SUM(M1126:M1151)</f>
        <v>100.00000000000003</v>
      </c>
      <c r="N1153" s="1">
        <f t="shared" si="99"/>
        <v>100</v>
      </c>
      <c r="O1153" s="1">
        <f t="shared" si="99"/>
        <v>100.00000000000001</v>
      </c>
      <c r="P1153" s="1">
        <f t="shared" si="99"/>
        <v>100.00000000000003</v>
      </c>
      <c r="Q1153" s="1">
        <f t="shared" si="99"/>
        <v>99.99999999999999</v>
      </c>
      <c r="R1153" s="1">
        <f t="shared" si="99"/>
        <v>100.00000000000004</v>
      </c>
      <c r="S1153" s="1">
        <f t="shared" si="99"/>
        <v>100</v>
      </c>
      <c r="T1153" s="1">
        <f t="shared" si="99"/>
        <v>99.99999999999999</v>
      </c>
    </row>
    <row r="1169" ht="13.5">
      <c r="A1169" s="2" t="s">
        <v>188</v>
      </c>
    </row>
    <row r="1172" ht="13.5">
      <c r="A1172" s="4" t="s">
        <v>186</v>
      </c>
    </row>
    <row r="1174" ht="13.5">
      <c r="C1174" s="1" t="s">
        <v>169</v>
      </c>
    </row>
    <row r="1176" spans="1:9" ht="13.5">
      <c r="A1176" s="1" t="s">
        <v>1</v>
      </c>
      <c r="B1176" s="1" t="s">
        <v>57</v>
      </c>
      <c r="C1176" s="1" t="s">
        <v>113</v>
      </c>
      <c r="D1176" s="1" t="s">
        <v>89</v>
      </c>
      <c r="E1176" s="1" t="s">
        <v>90</v>
      </c>
      <c r="F1176" s="1" t="s">
        <v>91</v>
      </c>
      <c r="G1176" s="1" t="s">
        <v>114</v>
      </c>
      <c r="H1176" s="1" t="s">
        <v>115</v>
      </c>
      <c r="I1176" s="1" t="s">
        <v>116</v>
      </c>
    </row>
    <row r="1178" ht="13.5">
      <c r="A1178" s="1" t="s">
        <v>3</v>
      </c>
    </row>
    <row r="1179" ht="13.5">
      <c r="A1179" s="1" t="s">
        <v>4</v>
      </c>
    </row>
    <row r="1180" ht="13.5">
      <c r="A1180" s="1" t="s">
        <v>5</v>
      </c>
    </row>
    <row r="1181" ht="13.5">
      <c r="A1181" s="1" t="s">
        <v>6</v>
      </c>
    </row>
    <row r="1182" spans="1:9" ht="13.5">
      <c r="A1182" s="1" t="s">
        <v>7</v>
      </c>
      <c r="B1182" s="1">
        <v>1.27</v>
      </c>
      <c r="C1182" s="1">
        <v>2.78</v>
      </c>
      <c r="D1182" s="1">
        <v>5.72</v>
      </c>
      <c r="E1182" s="1">
        <v>0.85</v>
      </c>
      <c r="F1182" s="1">
        <v>0.61</v>
      </c>
      <c r="G1182" s="1">
        <v>2.32</v>
      </c>
      <c r="H1182" s="1">
        <v>0.25</v>
      </c>
      <c r="I1182" s="1">
        <v>0.34</v>
      </c>
    </row>
    <row r="1183" spans="1:4" ht="13.5">
      <c r="A1183" s="1" t="s">
        <v>8</v>
      </c>
      <c r="D1183" s="1">
        <v>1.15</v>
      </c>
    </row>
    <row r="1184" spans="1:4" ht="13.5">
      <c r="A1184" s="1" t="s">
        <v>9</v>
      </c>
      <c r="D1184" s="1">
        <v>0.26</v>
      </c>
    </row>
    <row r="1185" spans="1:9" ht="13.5">
      <c r="A1185" s="1" t="s">
        <v>10</v>
      </c>
      <c r="B1185" s="1">
        <v>0.45</v>
      </c>
      <c r="C1185" s="1">
        <v>0.71</v>
      </c>
      <c r="D1185" s="1">
        <v>1.6</v>
      </c>
      <c r="E1185" s="1">
        <v>0.26</v>
      </c>
      <c r="F1185" s="1">
        <v>0.23</v>
      </c>
      <c r="G1185" s="1">
        <v>0.1</v>
      </c>
      <c r="H1185" s="1">
        <v>0.07</v>
      </c>
      <c r="I1185" s="1">
        <v>0.2</v>
      </c>
    </row>
    <row r="1186" ht="13.5">
      <c r="A1186" s="1" t="s">
        <v>11</v>
      </c>
    </row>
    <row r="1187" ht="13.5">
      <c r="A1187" s="1" t="s">
        <v>12</v>
      </c>
    </row>
    <row r="1188" spans="1:7" ht="13.5">
      <c r="A1188" s="1" t="s">
        <v>12</v>
      </c>
      <c r="B1188" s="1">
        <v>1.98</v>
      </c>
      <c r="C1188" s="1">
        <v>2.14</v>
      </c>
      <c r="D1188" s="1">
        <v>15.44</v>
      </c>
      <c r="E1188" s="1">
        <v>2.74</v>
      </c>
      <c r="F1188" s="1">
        <v>0.44</v>
      </c>
      <c r="G1188" s="1">
        <v>0.16</v>
      </c>
    </row>
    <row r="1189" spans="1:9" ht="13.5">
      <c r="A1189" s="1" t="s">
        <v>13</v>
      </c>
      <c r="B1189" s="1">
        <v>116.28</v>
      </c>
      <c r="C1189" s="1">
        <v>131.19</v>
      </c>
      <c r="D1189" s="1">
        <v>175.25</v>
      </c>
      <c r="E1189" s="1">
        <v>22.43</v>
      </c>
      <c r="F1189" s="1">
        <v>7.28</v>
      </c>
      <c r="G1189" s="1">
        <v>3.08</v>
      </c>
      <c r="H1189" s="1">
        <v>1.79</v>
      </c>
      <c r="I1189" s="1">
        <v>1.32</v>
      </c>
    </row>
    <row r="1190" spans="1:9" ht="13.5">
      <c r="A1190" s="1" t="s">
        <v>14</v>
      </c>
      <c r="B1190" s="1">
        <v>2.85</v>
      </c>
      <c r="C1190" s="1">
        <v>3.22</v>
      </c>
      <c r="D1190" s="1">
        <v>6.02</v>
      </c>
      <c r="E1190" s="1">
        <v>1.31</v>
      </c>
      <c r="F1190" s="1">
        <v>0.85</v>
      </c>
      <c r="G1190" s="1">
        <v>0.44</v>
      </c>
      <c r="H1190" s="1">
        <v>0.29</v>
      </c>
      <c r="I1190" s="1">
        <v>0.24</v>
      </c>
    </row>
    <row r="1191" spans="1:9" ht="13.5">
      <c r="A1191" s="1" t="s">
        <v>15</v>
      </c>
      <c r="B1191" s="1">
        <v>1.99</v>
      </c>
      <c r="C1191" s="1">
        <v>5.08</v>
      </c>
      <c r="D1191" s="1">
        <v>3.43</v>
      </c>
      <c r="E1191" s="1">
        <v>0.59</v>
      </c>
      <c r="F1191" s="1">
        <v>0.51</v>
      </c>
      <c r="G1191" s="1">
        <v>0.36</v>
      </c>
      <c r="H1191" s="1">
        <v>0.29</v>
      </c>
      <c r="I1191" s="1">
        <v>0.22</v>
      </c>
    </row>
    <row r="1192" spans="1:9" ht="13.5">
      <c r="A1192" s="1" t="s">
        <v>16</v>
      </c>
      <c r="B1192" s="1">
        <v>6.87</v>
      </c>
      <c r="C1192" s="1">
        <v>7.89</v>
      </c>
      <c r="D1192" s="1">
        <v>10.62</v>
      </c>
      <c r="E1192" s="1">
        <v>2.03</v>
      </c>
      <c r="F1192" s="1">
        <v>1.58</v>
      </c>
      <c r="G1192" s="1">
        <v>0.78</v>
      </c>
      <c r="H1192" s="1">
        <v>0.51</v>
      </c>
      <c r="I1192" s="1">
        <v>0.38</v>
      </c>
    </row>
    <row r="1193" spans="1:9" ht="13.5">
      <c r="A1193" s="1" t="s">
        <v>17</v>
      </c>
      <c r="B1193" s="1">
        <v>0.74</v>
      </c>
      <c r="C1193" s="1">
        <v>1.83</v>
      </c>
      <c r="D1193" s="1">
        <v>23.63</v>
      </c>
      <c r="E1193" s="1">
        <v>0.71</v>
      </c>
      <c r="F1193" s="1">
        <v>0.3</v>
      </c>
      <c r="H1193" s="1">
        <v>0.05</v>
      </c>
      <c r="I1193" s="1">
        <v>0.04</v>
      </c>
    </row>
    <row r="1194" spans="1:9" ht="13.5">
      <c r="A1194" s="1" t="s">
        <v>18</v>
      </c>
      <c r="B1194" s="1">
        <v>1.58</v>
      </c>
      <c r="C1194" s="1">
        <v>2.24</v>
      </c>
      <c r="D1194" s="1">
        <v>11.23</v>
      </c>
      <c r="E1194" s="1">
        <v>0.98</v>
      </c>
      <c r="F1194" s="1">
        <v>0.46</v>
      </c>
      <c r="H1194" s="1">
        <v>0.17</v>
      </c>
      <c r="I1194" s="1">
        <v>0.09</v>
      </c>
    </row>
    <row r="1195" ht="13.5">
      <c r="A1195" s="1" t="s">
        <v>117</v>
      </c>
    </row>
    <row r="1196" ht="13.5">
      <c r="A1196" s="1" t="s">
        <v>19</v>
      </c>
    </row>
    <row r="1197" spans="1:9" ht="13.5">
      <c r="A1197" s="1" t="s">
        <v>20</v>
      </c>
      <c r="B1197" s="1">
        <v>2.09</v>
      </c>
      <c r="C1197" s="1">
        <v>2.47</v>
      </c>
      <c r="D1197" s="1">
        <v>10.42</v>
      </c>
      <c r="E1197" s="1">
        <v>2.33</v>
      </c>
      <c r="F1197" s="1">
        <v>0.77</v>
      </c>
      <c r="G1197" s="1">
        <v>0.25</v>
      </c>
      <c r="H1197" s="1">
        <v>0.28</v>
      </c>
      <c r="I1197" s="1">
        <v>0.21</v>
      </c>
    </row>
    <row r="1198" spans="1:9" ht="13.5">
      <c r="A1198" s="1" t="s">
        <v>20</v>
      </c>
      <c r="B1198" s="1">
        <v>35.39</v>
      </c>
      <c r="C1198" s="1">
        <v>40.2</v>
      </c>
      <c r="D1198" s="1">
        <v>79.36</v>
      </c>
      <c r="E1198" s="1">
        <v>18.96</v>
      </c>
      <c r="F1198" s="1">
        <v>4.72</v>
      </c>
      <c r="G1198" s="1">
        <v>1.59</v>
      </c>
      <c r="H1198" s="1">
        <v>1.24</v>
      </c>
      <c r="I1198" s="1">
        <v>1.03</v>
      </c>
    </row>
    <row r="1199" spans="1:9" ht="13.5">
      <c r="A1199" s="1" t="s">
        <v>20</v>
      </c>
      <c r="B1199" s="1">
        <v>4.28</v>
      </c>
      <c r="C1199" s="1">
        <v>4.39</v>
      </c>
      <c r="D1199" s="1">
        <v>49.42</v>
      </c>
      <c r="E1199" s="1">
        <v>1.14</v>
      </c>
      <c r="F1199" s="1">
        <v>0.96</v>
      </c>
      <c r="G1199" s="1">
        <v>0.63</v>
      </c>
      <c r="H1199" s="1">
        <v>0.26</v>
      </c>
      <c r="I1199" s="1">
        <v>0.15</v>
      </c>
    </row>
    <row r="1200" spans="1:9" ht="13.5">
      <c r="A1200" s="1" t="s">
        <v>21</v>
      </c>
      <c r="B1200" s="1">
        <v>192.92</v>
      </c>
      <c r="C1200" s="1">
        <v>216.01</v>
      </c>
      <c r="D1200" s="1">
        <v>161.93</v>
      </c>
      <c r="E1200" s="1">
        <v>29.1</v>
      </c>
      <c r="F1200" s="1">
        <v>15.37</v>
      </c>
      <c r="G1200" s="1">
        <v>6.51</v>
      </c>
      <c r="H1200" s="1">
        <v>4</v>
      </c>
      <c r="I1200" s="1">
        <v>3.19</v>
      </c>
    </row>
    <row r="1201" ht="13.5">
      <c r="A1201" s="1" t="s">
        <v>22</v>
      </c>
    </row>
    <row r="1202" spans="1:9" ht="13.5">
      <c r="A1202" s="1" t="s">
        <v>23</v>
      </c>
      <c r="B1202" s="1">
        <v>3.66</v>
      </c>
      <c r="C1202" s="1">
        <v>4.25</v>
      </c>
      <c r="D1202" s="1">
        <v>4.78</v>
      </c>
      <c r="E1202" s="1">
        <v>1.27</v>
      </c>
      <c r="F1202" s="1">
        <v>1.04</v>
      </c>
      <c r="G1202" s="1">
        <v>0.42</v>
      </c>
      <c r="H1202" s="1">
        <v>0.43</v>
      </c>
      <c r="I1202" s="1">
        <v>0.23</v>
      </c>
    </row>
    <row r="1203" spans="1:9" ht="13.5">
      <c r="A1203" s="1" t="s">
        <v>24</v>
      </c>
      <c r="B1203" s="1">
        <v>3.56</v>
      </c>
      <c r="C1203" s="1">
        <v>4.02</v>
      </c>
      <c r="D1203" s="1">
        <v>3.32</v>
      </c>
      <c r="E1203" s="1">
        <v>0.59</v>
      </c>
      <c r="F1203" s="1">
        <v>0.5</v>
      </c>
      <c r="G1203" s="1">
        <v>0.27</v>
      </c>
      <c r="H1203" s="1">
        <v>0.18</v>
      </c>
      <c r="I1203" s="1">
        <v>0.14</v>
      </c>
    </row>
    <row r="1204" ht="13.5">
      <c r="A1204" s="1" t="s">
        <v>25</v>
      </c>
    </row>
    <row r="1205" ht="13.5">
      <c r="A1205" s="1" t="s">
        <v>26</v>
      </c>
    </row>
    <row r="1206" spans="1:6" ht="13.5">
      <c r="A1206" s="1" t="s">
        <v>27</v>
      </c>
      <c r="B1206" s="1">
        <v>0.22</v>
      </c>
      <c r="C1206" s="1">
        <v>0.16</v>
      </c>
      <c r="D1206" s="1">
        <v>0.93</v>
      </c>
      <c r="F1206" s="1">
        <v>0.16</v>
      </c>
    </row>
    <row r="1207" ht="13.5">
      <c r="A1207" s="1" t="s">
        <v>28</v>
      </c>
    </row>
    <row r="1208" ht="13.5">
      <c r="A1208" s="1" t="s">
        <v>29</v>
      </c>
    </row>
    <row r="1209" spans="1:8" ht="13.5">
      <c r="A1209" s="1" t="s">
        <v>30</v>
      </c>
      <c r="B1209" s="1">
        <v>2.97</v>
      </c>
      <c r="C1209" s="1">
        <v>9.65</v>
      </c>
      <c r="D1209" s="1">
        <v>28.28</v>
      </c>
      <c r="E1209" s="1">
        <v>4.31</v>
      </c>
      <c r="F1209" s="1">
        <v>0.29</v>
      </c>
      <c r="G1209" s="1">
        <v>0.14</v>
      </c>
      <c r="H1209" s="1">
        <v>0.12</v>
      </c>
    </row>
    <row r="1210" spans="1:8" ht="13.5">
      <c r="A1210" s="1" t="s">
        <v>31</v>
      </c>
      <c r="B1210" s="1">
        <v>4.71</v>
      </c>
      <c r="C1210" s="1">
        <v>12.65</v>
      </c>
      <c r="D1210" s="1">
        <v>94.14</v>
      </c>
      <c r="E1210" s="1">
        <v>10.73</v>
      </c>
      <c r="F1210" s="1">
        <v>0.68</v>
      </c>
      <c r="G1210" s="1">
        <v>0.08</v>
      </c>
      <c r="H1210" s="1">
        <v>0.07</v>
      </c>
    </row>
    <row r="1211" spans="1:9" ht="13.5">
      <c r="A1211" s="1" t="s">
        <v>32</v>
      </c>
      <c r="B1211" s="1">
        <v>13.95</v>
      </c>
      <c r="C1211" s="1">
        <v>23.45</v>
      </c>
      <c r="D1211" s="1">
        <v>33.07</v>
      </c>
      <c r="E1211" s="1">
        <v>2.7</v>
      </c>
      <c r="F1211" s="1">
        <v>0.91</v>
      </c>
      <c r="G1211" s="1">
        <v>0.45</v>
      </c>
      <c r="H1211" s="1">
        <v>0.29</v>
      </c>
      <c r="I1211" s="1">
        <v>0.3</v>
      </c>
    </row>
    <row r="1212" ht="13.5">
      <c r="A1212" s="1" t="s">
        <v>118</v>
      </c>
    </row>
    <row r="1213" spans="1:9" ht="13.5">
      <c r="A1213" s="1" t="s">
        <v>34</v>
      </c>
      <c r="B1213" s="1">
        <v>57.42</v>
      </c>
      <c r="C1213" s="1">
        <v>67.45</v>
      </c>
      <c r="D1213" s="1">
        <v>66.34</v>
      </c>
      <c r="E1213" s="1">
        <v>12.36</v>
      </c>
      <c r="F1213" s="1">
        <v>7.69</v>
      </c>
      <c r="G1213" s="1">
        <v>3.88</v>
      </c>
      <c r="H1213" s="1">
        <v>2.82</v>
      </c>
      <c r="I1213" s="1">
        <v>2.41</v>
      </c>
    </row>
    <row r="1214" spans="1:9" ht="13.5">
      <c r="A1214" s="1" t="s">
        <v>35</v>
      </c>
      <c r="B1214" s="1">
        <v>15.98</v>
      </c>
      <c r="C1214" s="1">
        <v>17.44</v>
      </c>
      <c r="D1214" s="1">
        <v>15.02</v>
      </c>
      <c r="E1214" s="1">
        <v>3.11</v>
      </c>
      <c r="F1214" s="1">
        <v>1.68</v>
      </c>
      <c r="G1214" s="1">
        <v>0.85</v>
      </c>
      <c r="H1214" s="1">
        <v>0.67</v>
      </c>
      <c r="I1214" s="1">
        <v>0.84</v>
      </c>
    </row>
    <row r="1215" spans="1:9" ht="13.5">
      <c r="A1215" s="1" t="s">
        <v>36</v>
      </c>
      <c r="B1215" s="1">
        <v>21.6</v>
      </c>
      <c r="C1215" s="1">
        <v>24.38</v>
      </c>
      <c r="D1215" s="1">
        <v>14.35</v>
      </c>
      <c r="E1215" s="1">
        <v>2.42</v>
      </c>
      <c r="F1215" s="1">
        <v>1.45</v>
      </c>
      <c r="G1215" s="1">
        <v>0.91</v>
      </c>
      <c r="H1215" s="1">
        <v>0.53</v>
      </c>
      <c r="I1215" s="1">
        <v>0.92</v>
      </c>
    </row>
    <row r="1216" spans="1:9" ht="13.5">
      <c r="A1216" s="1" t="s">
        <v>37</v>
      </c>
      <c r="B1216" s="1">
        <v>4.75</v>
      </c>
      <c r="C1216" s="1">
        <v>3.09</v>
      </c>
      <c r="D1216" s="1">
        <v>2.56</v>
      </c>
      <c r="E1216" s="1">
        <v>0.57</v>
      </c>
      <c r="F1216" s="1">
        <v>0.3</v>
      </c>
      <c r="H1216" s="1">
        <v>0.1</v>
      </c>
      <c r="I1216" s="1">
        <v>0.13</v>
      </c>
    </row>
    <row r="1217" spans="1:9" ht="13.5">
      <c r="A1217" s="1" t="s">
        <v>38</v>
      </c>
      <c r="B1217" s="1">
        <v>1.27</v>
      </c>
      <c r="C1217" s="1">
        <v>17.47</v>
      </c>
      <c r="D1217" s="1">
        <v>30.94</v>
      </c>
      <c r="E1217" s="1">
        <v>3.54</v>
      </c>
      <c r="F1217" s="1">
        <v>1.49</v>
      </c>
      <c r="G1217" s="1">
        <v>0.2</v>
      </c>
      <c r="H1217" s="1">
        <v>0.31</v>
      </c>
      <c r="I1217" s="1">
        <v>0.32</v>
      </c>
    </row>
    <row r="1218" ht="13.5">
      <c r="A1218" s="1" t="s">
        <v>39</v>
      </c>
    </row>
    <row r="1219" spans="1:9" ht="13.5">
      <c r="A1219" s="1" t="s">
        <v>40</v>
      </c>
      <c r="B1219" s="1">
        <v>2.38</v>
      </c>
      <c r="C1219" s="1">
        <v>4.28</v>
      </c>
      <c r="D1219" s="1">
        <v>2.65</v>
      </c>
      <c r="E1219" s="1">
        <v>1.01</v>
      </c>
      <c r="F1219" s="1">
        <v>1.07</v>
      </c>
      <c r="G1219" s="1">
        <v>0.92</v>
      </c>
      <c r="H1219" s="1">
        <v>1.08</v>
      </c>
      <c r="I1219" s="1">
        <v>0.88</v>
      </c>
    </row>
    <row r="1220" spans="1:9" ht="13.5">
      <c r="A1220" s="1" t="s">
        <v>41</v>
      </c>
      <c r="B1220" s="1">
        <v>3.8</v>
      </c>
      <c r="C1220" s="1">
        <v>5.12</v>
      </c>
      <c r="D1220" s="1">
        <v>7.39</v>
      </c>
      <c r="E1220" s="1">
        <v>0.28</v>
      </c>
      <c r="F1220" s="1">
        <v>0.28</v>
      </c>
      <c r="G1220" s="1">
        <v>0.25</v>
      </c>
      <c r="H1220" s="1">
        <v>0.19</v>
      </c>
      <c r="I1220" s="1">
        <v>0.85</v>
      </c>
    </row>
    <row r="1221" spans="1:8" ht="13.5">
      <c r="A1221" s="1" t="s">
        <v>42</v>
      </c>
      <c r="B1221" s="1">
        <v>1.28</v>
      </c>
      <c r="C1221" s="1">
        <v>2.97</v>
      </c>
      <c r="D1221" s="1">
        <v>0.4</v>
      </c>
      <c r="E1221" s="1">
        <v>0.08</v>
      </c>
      <c r="H1221" s="1">
        <v>0.06</v>
      </c>
    </row>
    <row r="1222" spans="1:8" ht="13.5">
      <c r="A1222" s="1" t="s">
        <v>43</v>
      </c>
      <c r="B1222" s="1">
        <v>1.3</v>
      </c>
      <c r="C1222" s="1">
        <v>4.52</v>
      </c>
      <c r="D1222" s="1">
        <v>2.09</v>
      </c>
      <c r="E1222" s="1">
        <v>0.36</v>
      </c>
      <c r="F1222" s="1">
        <v>0.18</v>
      </c>
      <c r="H1222" s="1">
        <v>0.05</v>
      </c>
    </row>
    <row r="1223" spans="1:9" ht="13.5">
      <c r="A1223" s="1" t="s">
        <v>44</v>
      </c>
      <c r="B1223" s="1">
        <v>11.47</v>
      </c>
      <c r="C1223" s="1">
        <v>56.05</v>
      </c>
      <c r="D1223" s="1">
        <v>50.57</v>
      </c>
      <c r="E1223" s="1">
        <v>5.53</v>
      </c>
      <c r="F1223" s="1">
        <v>2.65</v>
      </c>
      <c r="G1223" s="1">
        <v>0.36</v>
      </c>
      <c r="H1223" s="1">
        <v>0.55</v>
      </c>
      <c r="I1223" s="1">
        <v>0.49</v>
      </c>
    </row>
    <row r="1224" spans="1:9" ht="13.5">
      <c r="A1224" s="1" t="s">
        <v>45</v>
      </c>
      <c r="B1224" s="1">
        <v>34.56</v>
      </c>
      <c r="C1224" s="1">
        <v>13.49</v>
      </c>
      <c r="D1224" s="1">
        <v>44.63</v>
      </c>
      <c r="E1224" s="1">
        <v>15.49</v>
      </c>
      <c r="F1224" s="1">
        <v>23.04</v>
      </c>
      <c r="G1224" s="1">
        <v>21.65</v>
      </c>
      <c r="H1224" s="1">
        <v>26.66</v>
      </c>
      <c r="I1224" s="1">
        <v>20.76</v>
      </c>
    </row>
    <row r="1225" spans="1:9" ht="13.5">
      <c r="A1225" s="1" t="s">
        <v>46</v>
      </c>
      <c r="B1225" s="1">
        <v>1.98</v>
      </c>
      <c r="C1225" s="1">
        <v>2.09</v>
      </c>
      <c r="D1225" s="1">
        <v>2.39</v>
      </c>
      <c r="E1225" s="1">
        <v>0.2</v>
      </c>
      <c r="F1225" s="1">
        <v>0.29</v>
      </c>
      <c r="G1225" s="1">
        <v>0.36</v>
      </c>
      <c r="H1225" s="1">
        <v>0.2</v>
      </c>
      <c r="I1225" s="1">
        <v>0.24</v>
      </c>
    </row>
    <row r="1226" spans="1:5" ht="13.5">
      <c r="A1226" s="1" t="s">
        <v>47</v>
      </c>
      <c r="B1226" s="1">
        <v>0.98</v>
      </c>
      <c r="C1226" s="1">
        <v>0.42</v>
      </c>
      <c r="D1226" s="1">
        <v>3.31</v>
      </c>
      <c r="E1226" s="1">
        <v>0.27</v>
      </c>
    </row>
    <row r="1227" spans="1:4" ht="13.5">
      <c r="A1227" s="1" t="s">
        <v>48</v>
      </c>
      <c r="C1227" s="1">
        <v>0.2</v>
      </c>
      <c r="D1227" s="1">
        <v>1.25</v>
      </c>
    </row>
    <row r="1228" spans="1:3" ht="13.5">
      <c r="A1228" s="1" t="s">
        <v>49</v>
      </c>
      <c r="C1228" s="1">
        <v>0.07</v>
      </c>
    </row>
    <row r="1229" ht="13.5">
      <c r="A1229" s="1" t="s">
        <v>50</v>
      </c>
    </row>
    <row r="1230" ht="13.5">
      <c r="A1230" s="1" t="s">
        <v>51</v>
      </c>
    </row>
    <row r="1231" ht="13.5">
      <c r="A1231" s="1" t="s">
        <v>52</v>
      </c>
    </row>
    <row r="1232" ht="13.5">
      <c r="A1232" s="1" t="s">
        <v>53</v>
      </c>
    </row>
    <row r="1233" ht="13.5">
      <c r="A1233" s="1" t="s">
        <v>54</v>
      </c>
    </row>
    <row r="1235" spans="1:9" ht="13.5">
      <c r="A1235" s="1" t="s">
        <v>55</v>
      </c>
      <c r="B1235" s="1">
        <f aca="true" t="shared" si="100" ref="B1235:I1235">SUM(B1179:B1233)</f>
        <v>556.5300000000002</v>
      </c>
      <c r="C1235" s="1">
        <f t="shared" si="100"/>
        <v>693.3700000000001</v>
      </c>
      <c r="D1235" s="1">
        <f t="shared" si="100"/>
        <v>963.89</v>
      </c>
      <c r="E1235" s="1">
        <f t="shared" si="100"/>
        <v>148.25000000000003</v>
      </c>
      <c r="F1235" s="1">
        <f t="shared" si="100"/>
        <v>77.77999999999999</v>
      </c>
      <c r="G1235" s="1">
        <f t="shared" si="100"/>
        <v>46.96</v>
      </c>
      <c r="H1235" s="1">
        <f t="shared" si="100"/>
        <v>43.510000000000005</v>
      </c>
      <c r="I1235" s="1">
        <f t="shared" si="100"/>
        <v>35.92000000000001</v>
      </c>
    </row>
    <row r="1238" ht="13.5">
      <c r="C1238" s="1" t="s">
        <v>170</v>
      </c>
    </row>
    <row r="1240" spans="1:9" ht="13.5">
      <c r="A1240" s="1" t="s">
        <v>1</v>
      </c>
      <c r="B1240" s="1" t="s">
        <v>119</v>
      </c>
      <c r="C1240" s="1" t="s">
        <v>120</v>
      </c>
      <c r="D1240" s="1" t="s">
        <v>121</v>
      </c>
      <c r="E1240" s="1" t="s">
        <v>122</v>
      </c>
      <c r="F1240" s="1" t="s">
        <v>123</v>
      </c>
      <c r="G1240" s="1" t="s">
        <v>124</v>
      </c>
      <c r="H1240" s="1" t="s">
        <v>125</v>
      </c>
      <c r="I1240" s="1" t="s">
        <v>126</v>
      </c>
    </row>
    <row r="1242" ht="13.5">
      <c r="A1242" s="1" t="s">
        <v>3</v>
      </c>
    </row>
    <row r="1243" ht="13.5">
      <c r="A1243" s="1" t="s">
        <v>4</v>
      </c>
    </row>
    <row r="1244" ht="13.5">
      <c r="A1244" s="1" t="s">
        <v>5</v>
      </c>
    </row>
    <row r="1245" ht="13.5">
      <c r="A1245" s="1" t="s">
        <v>6</v>
      </c>
    </row>
    <row r="1246" spans="1:9" ht="13.5">
      <c r="A1246" s="1" t="s">
        <v>7</v>
      </c>
      <c r="B1246" s="1">
        <v>2.29</v>
      </c>
      <c r="C1246" s="1">
        <v>2.81</v>
      </c>
      <c r="D1246" s="1">
        <v>1.49</v>
      </c>
      <c r="E1246" s="1">
        <v>0.82</v>
      </c>
      <c r="F1246" s="1">
        <v>0.46</v>
      </c>
      <c r="G1246" s="1">
        <v>0.25</v>
      </c>
      <c r="H1246" s="1">
        <v>0.26</v>
      </c>
      <c r="I1246" s="1">
        <v>1.06</v>
      </c>
    </row>
    <row r="1247" spans="1:4" ht="13.5">
      <c r="A1247" s="1" t="s">
        <v>8</v>
      </c>
      <c r="D1247" s="1">
        <v>0.33</v>
      </c>
    </row>
    <row r="1248" spans="1:4" ht="13.5">
      <c r="A1248" s="1" t="s">
        <v>9</v>
      </c>
      <c r="D1248" s="1">
        <v>0.25</v>
      </c>
    </row>
    <row r="1249" spans="1:7" ht="13.5">
      <c r="A1249" s="1" t="s">
        <v>10</v>
      </c>
      <c r="B1249" s="1">
        <v>0.74</v>
      </c>
      <c r="C1249" s="1">
        <v>0.68</v>
      </c>
      <c r="D1249" s="1">
        <v>0.42</v>
      </c>
      <c r="E1249" s="1">
        <v>0.29</v>
      </c>
      <c r="F1249" s="1">
        <v>0.23</v>
      </c>
      <c r="G1249" s="1">
        <v>0.07</v>
      </c>
    </row>
    <row r="1250" ht="13.5">
      <c r="A1250" s="1" t="s">
        <v>11</v>
      </c>
    </row>
    <row r="1251" ht="13.5">
      <c r="A1251" s="1" t="s">
        <v>12</v>
      </c>
    </row>
    <row r="1252" spans="1:9" ht="13.5">
      <c r="A1252" s="1" t="s">
        <v>12</v>
      </c>
      <c r="B1252" s="1">
        <v>2.01</v>
      </c>
      <c r="C1252" s="1">
        <v>2.85</v>
      </c>
      <c r="D1252" s="1">
        <v>6.41</v>
      </c>
      <c r="E1252" s="1">
        <v>0.4</v>
      </c>
      <c r="F1252" s="1">
        <v>0.17</v>
      </c>
      <c r="G1252" s="1">
        <v>0.12</v>
      </c>
      <c r="H1252" s="1">
        <v>0.15</v>
      </c>
      <c r="I1252" s="1">
        <v>0.08</v>
      </c>
    </row>
    <row r="1253" spans="1:9" ht="13.5">
      <c r="A1253" s="1" t="s">
        <v>13</v>
      </c>
      <c r="B1253" s="1">
        <v>124.92</v>
      </c>
      <c r="C1253" s="1">
        <v>160.06</v>
      </c>
      <c r="D1253" s="1">
        <v>36.95</v>
      </c>
      <c r="E1253" s="1">
        <v>14.66</v>
      </c>
      <c r="F1253" s="1">
        <v>7.01</v>
      </c>
      <c r="G1253" s="1">
        <v>3.05</v>
      </c>
      <c r="H1253" s="1">
        <v>1.78</v>
      </c>
      <c r="I1253" s="1">
        <v>1.33</v>
      </c>
    </row>
    <row r="1254" spans="1:9" ht="13.5">
      <c r="A1254" s="1" t="s">
        <v>14</v>
      </c>
      <c r="B1254" s="1">
        <v>3.45</v>
      </c>
      <c r="C1254" s="1">
        <v>3.51</v>
      </c>
      <c r="D1254" s="1">
        <v>1.77</v>
      </c>
      <c r="E1254" s="1">
        <v>1.04</v>
      </c>
      <c r="F1254" s="1">
        <v>0.74</v>
      </c>
      <c r="G1254" s="1">
        <v>0.41</v>
      </c>
      <c r="H1254" s="1">
        <v>0.32</v>
      </c>
      <c r="I1254" s="1">
        <v>0.25</v>
      </c>
    </row>
    <row r="1255" spans="1:9" ht="13.5">
      <c r="A1255" s="1" t="s">
        <v>15</v>
      </c>
      <c r="B1255" s="1">
        <v>3.31</v>
      </c>
      <c r="C1255" s="1">
        <v>5.25</v>
      </c>
      <c r="D1255" s="1">
        <v>0.71</v>
      </c>
      <c r="E1255" s="1">
        <v>0.56</v>
      </c>
      <c r="F1255" s="1">
        <v>0.48</v>
      </c>
      <c r="G1255" s="1">
        <v>0.33</v>
      </c>
      <c r="H1255" s="1">
        <v>0.28</v>
      </c>
      <c r="I1255" s="1">
        <v>0.28</v>
      </c>
    </row>
    <row r="1256" spans="1:9" ht="13.5">
      <c r="A1256" s="1" t="s">
        <v>16</v>
      </c>
      <c r="B1256" s="1">
        <v>7.47</v>
      </c>
      <c r="C1256" s="1">
        <v>7.69</v>
      </c>
      <c r="D1256" s="1">
        <v>3.93</v>
      </c>
      <c r="E1256" s="1">
        <v>2.09</v>
      </c>
      <c r="F1256" s="1">
        <v>1.54</v>
      </c>
      <c r="G1256" s="1">
        <v>0.73</v>
      </c>
      <c r="H1256" s="1">
        <v>0.65</v>
      </c>
      <c r="I1256" s="1">
        <v>0.44</v>
      </c>
    </row>
    <row r="1257" spans="1:6" ht="13.5">
      <c r="A1257" s="1" t="s">
        <v>17</v>
      </c>
      <c r="B1257" s="1">
        <v>0.61</v>
      </c>
      <c r="C1257" s="1">
        <v>0.63</v>
      </c>
      <c r="D1257" s="1">
        <v>2.02</v>
      </c>
      <c r="E1257" s="1">
        <v>0.64</v>
      </c>
      <c r="F1257" s="1">
        <v>0.26</v>
      </c>
    </row>
    <row r="1258" spans="1:9" ht="13.5">
      <c r="A1258" s="1" t="s">
        <v>18</v>
      </c>
      <c r="B1258" s="1">
        <v>2.39</v>
      </c>
      <c r="C1258" s="1">
        <v>1.74</v>
      </c>
      <c r="D1258" s="1">
        <v>2.63</v>
      </c>
      <c r="E1258" s="1">
        <v>0.69</v>
      </c>
      <c r="F1258" s="1">
        <v>0.36</v>
      </c>
      <c r="G1258" s="1">
        <v>0.19</v>
      </c>
      <c r="H1258" s="1">
        <v>0.19</v>
      </c>
      <c r="I1258" s="1">
        <v>0.14</v>
      </c>
    </row>
    <row r="1259" ht="13.5">
      <c r="A1259" s="1" t="s">
        <v>117</v>
      </c>
    </row>
    <row r="1260" ht="13.5">
      <c r="A1260" s="1" t="s">
        <v>19</v>
      </c>
    </row>
    <row r="1261" spans="1:9" ht="13.5">
      <c r="A1261" s="1" t="s">
        <v>20</v>
      </c>
      <c r="B1261" s="1">
        <v>2.73</v>
      </c>
      <c r="C1261" s="1">
        <v>3.06</v>
      </c>
      <c r="D1261" s="1">
        <v>4.38</v>
      </c>
      <c r="E1261" s="1">
        <v>3.37</v>
      </c>
      <c r="F1261" s="1">
        <v>0.85</v>
      </c>
      <c r="G1261" s="1">
        <v>0.4</v>
      </c>
      <c r="H1261" s="1">
        <v>0.32</v>
      </c>
      <c r="I1261" s="1">
        <v>0.4</v>
      </c>
    </row>
    <row r="1262" spans="1:9" ht="13.5">
      <c r="A1262" s="1" t="s">
        <v>20</v>
      </c>
      <c r="B1262" s="1">
        <v>40</v>
      </c>
      <c r="C1262" s="1">
        <v>50.24</v>
      </c>
      <c r="D1262" s="1">
        <v>36.97</v>
      </c>
      <c r="E1262" s="1">
        <v>11.09</v>
      </c>
      <c r="F1262" s="1">
        <v>5.17</v>
      </c>
      <c r="G1262" s="1">
        <v>2.16</v>
      </c>
      <c r="H1262" s="1">
        <v>1.65</v>
      </c>
      <c r="I1262" s="1">
        <v>1.41</v>
      </c>
    </row>
    <row r="1263" spans="1:9" ht="13.5">
      <c r="A1263" s="1" t="s">
        <v>20</v>
      </c>
      <c r="B1263" s="1">
        <v>3.96</v>
      </c>
      <c r="C1263" s="1">
        <v>4.19</v>
      </c>
      <c r="D1263" s="1">
        <v>1.8</v>
      </c>
      <c r="E1263" s="1">
        <v>1.3</v>
      </c>
      <c r="F1263" s="1">
        <v>0.7</v>
      </c>
      <c r="G1263" s="1">
        <v>0.31</v>
      </c>
      <c r="H1263" s="1">
        <v>0.44</v>
      </c>
      <c r="I1263" s="1">
        <v>0.35</v>
      </c>
    </row>
    <row r="1264" spans="1:9" ht="13.5">
      <c r="A1264" s="1" t="s">
        <v>21</v>
      </c>
      <c r="B1264" s="1">
        <v>215.74</v>
      </c>
      <c r="C1264" s="1">
        <v>237.42</v>
      </c>
      <c r="D1264" s="1">
        <v>34.87</v>
      </c>
      <c r="E1264" s="1">
        <v>24.76</v>
      </c>
      <c r="F1264" s="1">
        <v>16.03</v>
      </c>
      <c r="G1264" s="1">
        <v>6.38</v>
      </c>
      <c r="H1264" s="1">
        <v>4.42</v>
      </c>
      <c r="I1264" s="1">
        <v>3.64</v>
      </c>
    </row>
    <row r="1265" ht="13.5">
      <c r="A1265" s="1" t="s">
        <v>22</v>
      </c>
    </row>
    <row r="1266" spans="1:9" ht="13.5">
      <c r="A1266" s="1" t="s">
        <v>23</v>
      </c>
      <c r="B1266" s="1">
        <v>4.57</v>
      </c>
      <c r="C1266" s="1">
        <v>4.83</v>
      </c>
      <c r="D1266" s="1">
        <v>1.68</v>
      </c>
      <c r="E1266" s="1">
        <v>1.46</v>
      </c>
      <c r="F1266" s="1">
        <v>1.14</v>
      </c>
      <c r="G1266" s="1">
        <v>0.69</v>
      </c>
      <c r="H1266" s="1">
        <v>0.6</v>
      </c>
      <c r="I1266" s="1">
        <v>0.32</v>
      </c>
    </row>
    <row r="1267" spans="1:9" ht="13.5">
      <c r="A1267" s="1" t="s">
        <v>24</v>
      </c>
      <c r="B1267" s="1">
        <v>4.03</v>
      </c>
      <c r="C1267" s="1">
        <v>4.22</v>
      </c>
      <c r="D1267" s="1">
        <v>1.34</v>
      </c>
      <c r="E1267" s="1">
        <v>0.77</v>
      </c>
      <c r="F1267" s="1">
        <v>0.59</v>
      </c>
      <c r="G1267" s="1">
        <v>0.27</v>
      </c>
      <c r="H1267" s="1">
        <v>0.24</v>
      </c>
      <c r="I1267" s="1">
        <v>0.15</v>
      </c>
    </row>
    <row r="1268" ht="13.5">
      <c r="A1268" s="1" t="s">
        <v>25</v>
      </c>
    </row>
    <row r="1269" ht="13.5">
      <c r="A1269" s="1" t="s">
        <v>26</v>
      </c>
    </row>
    <row r="1270" spans="1:4" ht="13.5">
      <c r="A1270" s="1" t="s">
        <v>27</v>
      </c>
      <c r="C1270" s="1">
        <v>0.3</v>
      </c>
      <c r="D1270" s="1">
        <v>0.53</v>
      </c>
    </row>
    <row r="1271" ht="13.5">
      <c r="A1271" s="1" t="s">
        <v>28</v>
      </c>
    </row>
    <row r="1272" ht="13.5">
      <c r="A1272" s="1" t="s">
        <v>29</v>
      </c>
    </row>
    <row r="1273" spans="1:6" ht="13.5">
      <c r="A1273" s="1" t="s">
        <v>30</v>
      </c>
      <c r="B1273" s="1">
        <v>1.2</v>
      </c>
      <c r="C1273" s="1">
        <v>2.39</v>
      </c>
      <c r="D1273" s="1">
        <v>10.17</v>
      </c>
      <c r="E1273" s="1">
        <v>1.8</v>
      </c>
      <c r="F1273" s="1">
        <v>0.14</v>
      </c>
    </row>
    <row r="1274" spans="1:6" ht="13.5">
      <c r="A1274" s="1" t="s">
        <v>31</v>
      </c>
      <c r="B1274" s="1">
        <v>1.77</v>
      </c>
      <c r="C1274" s="1">
        <v>4.12</v>
      </c>
      <c r="D1274" s="1">
        <v>40.05</v>
      </c>
      <c r="E1274" s="1">
        <v>7.36</v>
      </c>
      <c r="F1274" s="1">
        <v>0.38</v>
      </c>
    </row>
    <row r="1275" spans="1:9" ht="13.5">
      <c r="A1275" s="1" t="s">
        <v>32</v>
      </c>
      <c r="B1275" s="1">
        <v>10.18</v>
      </c>
      <c r="C1275" s="1">
        <v>13.04</v>
      </c>
      <c r="D1275" s="1">
        <v>5</v>
      </c>
      <c r="E1275" s="1">
        <v>1.56</v>
      </c>
      <c r="F1275" s="1">
        <v>0.84</v>
      </c>
      <c r="H1275" s="1">
        <v>0.3</v>
      </c>
      <c r="I1275" s="1">
        <v>0.22</v>
      </c>
    </row>
    <row r="1276" ht="13.5">
      <c r="A1276" s="1" t="s">
        <v>118</v>
      </c>
    </row>
    <row r="1277" spans="1:9" ht="13.5">
      <c r="A1277" s="1" t="s">
        <v>34</v>
      </c>
      <c r="B1277" s="1">
        <v>52.35</v>
      </c>
      <c r="C1277" s="1">
        <v>61.71</v>
      </c>
      <c r="D1277" s="1">
        <v>14.61</v>
      </c>
      <c r="E1277" s="1">
        <v>11.31</v>
      </c>
      <c r="F1277" s="1">
        <v>9.04</v>
      </c>
      <c r="G1277" s="1">
        <v>4.53</v>
      </c>
      <c r="H1277" s="1">
        <v>2.83</v>
      </c>
      <c r="I1277" s="1">
        <v>2.52</v>
      </c>
    </row>
    <row r="1278" spans="1:9" ht="13.5">
      <c r="A1278" s="1" t="s">
        <v>35</v>
      </c>
      <c r="B1278" s="1">
        <v>16.56</v>
      </c>
      <c r="C1278" s="1">
        <v>15.85</v>
      </c>
      <c r="D1278" s="1">
        <v>4.73</v>
      </c>
      <c r="E1278" s="1">
        <v>2.87</v>
      </c>
      <c r="F1278" s="1">
        <v>2.02</v>
      </c>
      <c r="G1278" s="1">
        <v>1.2</v>
      </c>
      <c r="H1278" s="1">
        <v>1</v>
      </c>
      <c r="I1278" s="1">
        <v>0.69</v>
      </c>
    </row>
    <row r="1279" spans="1:9" ht="13.5">
      <c r="A1279" s="1" t="s">
        <v>36</v>
      </c>
      <c r="B1279" s="1">
        <v>22.34</v>
      </c>
      <c r="C1279" s="1">
        <v>23.23</v>
      </c>
      <c r="D1279" s="1">
        <v>3.97</v>
      </c>
      <c r="E1279" s="1">
        <v>2.23</v>
      </c>
      <c r="G1279" s="1">
        <v>0.77</v>
      </c>
      <c r="H1279" s="1">
        <v>0.68</v>
      </c>
      <c r="I1279" s="1">
        <v>0.72</v>
      </c>
    </row>
    <row r="1280" spans="1:9" ht="13.5">
      <c r="A1280" s="1" t="s">
        <v>37</v>
      </c>
      <c r="B1280" s="1">
        <v>0.53</v>
      </c>
      <c r="C1280" s="1">
        <v>1.1</v>
      </c>
      <c r="D1280" s="1">
        <v>1.52</v>
      </c>
      <c r="E1280" s="1">
        <v>0.58</v>
      </c>
      <c r="F1280" s="1">
        <v>0.3</v>
      </c>
      <c r="G1280" s="1">
        <v>0.12</v>
      </c>
      <c r="H1280" s="1">
        <v>0.09</v>
      </c>
      <c r="I1280" s="1">
        <v>0.09</v>
      </c>
    </row>
    <row r="1281" spans="1:9" ht="13.5">
      <c r="A1281" s="1" t="s">
        <v>38</v>
      </c>
      <c r="B1281" s="1">
        <v>1.34</v>
      </c>
      <c r="C1281" s="1">
        <v>2.65</v>
      </c>
      <c r="D1281" s="1">
        <v>12.36</v>
      </c>
      <c r="E1281" s="1">
        <v>2.79</v>
      </c>
      <c r="F1281" s="1">
        <v>1.43</v>
      </c>
      <c r="G1281" s="1">
        <v>0.47</v>
      </c>
      <c r="H1281" s="1">
        <v>0.35</v>
      </c>
      <c r="I1281" s="1">
        <v>0.25</v>
      </c>
    </row>
    <row r="1282" ht="13.5">
      <c r="A1282" s="1" t="s">
        <v>39</v>
      </c>
    </row>
    <row r="1283" spans="1:9" ht="13.5">
      <c r="A1283" s="1" t="s">
        <v>40</v>
      </c>
      <c r="B1283" s="1">
        <v>2.25</v>
      </c>
      <c r="C1283" s="1">
        <v>3.05</v>
      </c>
      <c r="D1283" s="1">
        <v>1.57</v>
      </c>
      <c r="E1283" s="1">
        <v>1.2</v>
      </c>
      <c r="F1283" s="1">
        <v>1.13</v>
      </c>
      <c r="G1283" s="1">
        <v>0.79</v>
      </c>
      <c r="H1283" s="1">
        <v>0.68</v>
      </c>
      <c r="I1283" s="1">
        <v>0.69</v>
      </c>
    </row>
    <row r="1284" spans="1:9" ht="13.5">
      <c r="A1284" s="1" t="s">
        <v>41</v>
      </c>
      <c r="B1284" s="1">
        <v>5.06</v>
      </c>
      <c r="C1284" s="1">
        <v>5.16</v>
      </c>
      <c r="D1284" s="1">
        <v>1.08</v>
      </c>
      <c r="E1284" s="1">
        <v>0.39</v>
      </c>
      <c r="F1284" s="1">
        <v>0.38</v>
      </c>
      <c r="G1284" s="1">
        <v>0.13</v>
      </c>
      <c r="H1284" s="1">
        <v>0.34</v>
      </c>
      <c r="I1284" s="1">
        <v>0.19</v>
      </c>
    </row>
    <row r="1285" spans="1:5" ht="13.5">
      <c r="A1285" s="1" t="s">
        <v>42</v>
      </c>
      <c r="B1285" s="1">
        <v>1.23</v>
      </c>
      <c r="C1285" s="1">
        <v>1.37</v>
      </c>
      <c r="D1285" s="1">
        <v>0.25</v>
      </c>
      <c r="E1285" s="1">
        <v>0.12</v>
      </c>
    </row>
    <row r="1286" spans="1:6" ht="13.5">
      <c r="A1286" s="1" t="s">
        <v>43</v>
      </c>
      <c r="B1286" s="1">
        <v>0.61</v>
      </c>
      <c r="C1286" s="1">
        <v>0.96</v>
      </c>
      <c r="D1286" s="1">
        <v>1.3</v>
      </c>
      <c r="E1286" s="1">
        <v>0.43</v>
      </c>
      <c r="F1286" s="1">
        <v>0.2</v>
      </c>
    </row>
    <row r="1287" spans="1:9" ht="13.5">
      <c r="A1287" s="1" t="s">
        <v>44</v>
      </c>
      <c r="B1287" s="1">
        <v>2.58</v>
      </c>
      <c r="C1287" s="1">
        <v>4.99</v>
      </c>
      <c r="D1287" s="1">
        <v>20.2</v>
      </c>
      <c r="E1287" s="1">
        <v>4.67</v>
      </c>
      <c r="F1287" s="1">
        <v>2.5</v>
      </c>
      <c r="G1287" s="1">
        <v>0.49</v>
      </c>
      <c r="H1287" s="1">
        <v>0.53</v>
      </c>
      <c r="I1287" s="1">
        <v>0.44</v>
      </c>
    </row>
    <row r="1288" spans="1:9" ht="13.5">
      <c r="A1288" s="1" t="s">
        <v>45</v>
      </c>
      <c r="B1288" s="1">
        <v>30.51</v>
      </c>
      <c r="C1288" s="1">
        <v>30.79</v>
      </c>
      <c r="D1288" s="1">
        <v>27.55</v>
      </c>
      <c r="E1288" s="1">
        <v>24.26</v>
      </c>
      <c r="F1288" s="1">
        <v>23.74</v>
      </c>
      <c r="G1288" s="1">
        <v>19.81</v>
      </c>
      <c r="H1288" s="1">
        <v>19.59</v>
      </c>
      <c r="I1288" s="1">
        <v>18.28</v>
      </c>
    </row>
    <row r="1289" spans="1:9" ht="13.5">
      <c r="A1289" s="1" t="s">
        <v>46</v>
      </c>
      <c r="B1289" s="1">
        <v>2.39</v>
      </c>
      <c r="C1289" s="1">
        <v>2.32</v>
      </c>
      <c r="D1289" s="1">
        <v>0.48</v>
      </c>
      <c r="E1289" s="1">
        <v>0.31</v>
      </c>
      <c r="F1289" s="1">
        <v>0.53</v>
      </c>
      <c r="G1289" s="1">
        <v>0.41</v>
      </c>
      <c r="H1289" s="1">
        <v>0.6</v>
      </c>
      <c r="I1289" s="1">
        <v>0.13</v>
      </c>
    </row>
    <row r="1290" spans="1:5" ht="13.5">
      <c r="A1290" s="1" t="s">
        <v>47</v>
      </c>
      <c r="B1290" s="1">
        <v>0.25</v>
      </c>
      <c r="C1290" s="1">
        <v>0.3</v>
      </c>
      <c r="D1290" s="1">
        <v>1.26</v>
      </c>
      <c r="E1290" s="1">
        <v>0.19</v>
      </c>
    </row>
    <row r="1291" spans="1:4" ht="13.5">
      <c r="A1291" s="1" t="s">
        <v>48</v>
      </c>
      <c r="B1291" s="1">
        <v>1.1</v>
      </c>
      <c r="C1291" s="1">
        <v>1.16</v>
      </c>
      <c r="D1291" s="1">
        <v>0.25</v>
      </c>
    </row>
    <row r="1292" spans="1:4" ht="13.5">
      <c r="A1292" s="1" t="s">
        <v>49</v>
      </c>
      <c r="B1292" s="1">
        <v>0.24</v>
      </c>
      <c r="C1292" s="1">
        <v>0.06</v>
      </c>
      <c r="D1292" s="1">
        <v>0.16</v>
      </c>
    </row>
    <row r="1293" ht="13.5">
      <c r="A1293" s="1" t="s">
        <v>50</v>
      </c>
    </row>
    <row r="1294" ht="13.5">
      <c r="A1294" s="1" t="s">
        <v>51</v>
      </c>
    </row>
    <row r="1295" ht="13.5">
      <c r="A1295" s="1" t="s">
        <v>52</v>
      </c>
    </row>
    <row r="1296" ht="13.5">
      <c r="A1296" s="1" t="s">
        <v>53</v>
      </c>
    </row>
    <row r="1297" ht="13.5">
      <c r="A1297" s="1" t="s">
        <v>54</v>
      </c>
    </row>
    <row r="1299" spans="1:9" ht="13.5">
      <c r="A1299" s="1" t="s">
        <v>55</v>
      </c>
      <c r="B1299" s="1">
        <f aca="true" t="shared" si="101" ref="B1299:I1299">SUM(B1243:B1297)</f>
        <v>570.71</v>
      </c>
      <c r="C1299" s="1">
        <f t="shared" si="101"/>
        <v>663.7299999999999</v>
      </c>
      <c r="D1299" s="1">
        <f t="shared" si="101"/>
        <v>284.99</v>
      </c>
      <c r="E1299" s="1">
        <f t="shared" si="101"/>
        <v>126.01000000000005</v>
      </c>
      <c r="F1299" s="1">
        <f t="shared" si="101"/>
        <v>78.36000000000001</v>
      </c>
      <c r="G1299" s="1">
        <f t="shared" si="101"/>
        <v>44.079999999999984</v>
      </c>
      <c r="H1299" s="1">
        <f t="shared" si="101"/>
        <v>38.290000000000006</v>
      </c>
      <c r="I1299" s="1">
        <f t="shared" si="101"/>
        <v>34.07</v>
      </c>
    </row>
    <row r="1303" ht="13.5">
      <c r="C1303" s="1" t="s">
        <v>171</v>
      </c>
    </row>
    <row r="1305" spans="1:2" ht="13.5">
      <c r="A1305" s="1" t="s">
        <v>1</v>
      </c>
      <c r="B1305" s="1" t="s">
        <v>89</v>
      </c>
    </row>
    <row r="1307" ht="13.5">
      <c r="A1307" s="1" t="s">
        <v>3</v>
      </c>
    </row>
    <row r="1308" ht="13.5">
      <c r="A1308" s="1" t="s">
        <v>4</v>
      </c>
    </row>
    <row r="1309" ht="13.5">
      <c r="A1309" s="1" t="s">
        <v>5</v>
      </c>
    </row>
    <row r="1310" ht="13.5">
      <c r="A1310" s="1" t="s">
        <v>6</v>
      </c>
    </row>
    <row r="1311" spans="1:2" ht="13.5">
      <c r="A1311" s="1" t="s">
        <v>7</v>
      </c>
      <c r="B1311" s="1">
        <v>2.31</v>
      </c>
    </row>
    <row r="1312" ht="13.5">
      <c r="A1312" s="1" t="s">
        <v>8</v>
      </c>
    </row>
    <row r="1313" ht="13.5">
      <c r="A1313" s="1" t="s">
        <v>9</v>
      </c>
    </row>
    <row r="1314" spans="1:2" ht="13.5">
      <c r="A1314" s="1" t="s">
        <v>10</v>
      </c>
      <c r="B1314" s="1">
        <v>0.68</v>
      </c>
    </row>
    <row r="1315" ht="13.5">
      <c r="A1315" s="1" t="s">
        <v>11</v>
      </c>
    </row>
    <row r="1316" ht="13.5">
      <c r="A1316" s="1" t="s">
        <v>12</v>
      </c>
    </row>
    <row r="1317" spans="1:2" ht="13.5">
      <c r="A1317" s="1" t="s">
        <v>12</v>
      </c>
      <c r="B1317" s="1">
        <v>8.03</v>
      </c>
    </row>
    <row r="1318" spans="1:2" ht="13.5">
      <c r="A1318" s="1" t="s">
        <v>13</v>
      </c>
      <c r="B1318" s="1">
        <v>80.72</v>
      </c>
    </row>
    <row r="1319" spans="1:2" ht="13.5">
      <c r="A1319" s="1" t="s">
        <v>14</v>
      </c>
      <c r="B1319" s="1">
        <v>2.7</v>
      </c>
    </row>
    <row r="1320" spans="1:2" ht="13.5">
      <c r="A1320" s="1" t="s">
        <v>15</v>
      </c>
      <c r="B1320" s="1">
        <v>1.41</v>
      </c>
    </row>
    <row r="1321" spans="1:2" ht="13.5">
      <c r="A1321" s="1" t="s">
        <v>16</v>
      </c>
      <c r="B1321" s="1">
        <v>6.5</v>
      </c>
    </row>
    <row r="1322" spans="1:2" ht="13.5">
      <c r="A1322" s="1" t="s">
        <v>17</v>
      </c>
      <c r="B1322" s="1">
        <v>9.03</v>
      </c>
    </row>
    <row r="1323" spans="1:2" ht="13.5">
      <c r="A1323" s="1" t="s">
        <v>18</v>
      </c>
      <c r="B1323" s="1">
        <v>7.01</v>
      </c>
    </row>
    <row r="1324" ht="13.5">
      <c r="A1324" s="1" t="s">
        <v>117</v>
      </c>
    </row>
    <row r="1325" ht="13.5">
      <c r="A1325" s="1" t="s">
        <v>19</v>
      </c>
    </row>
    <row r="1326" spans="1:2" ht="13.5">
      <c r="A1326" s="1" t="s">
        <v>20</v>
      </c>
      <c r="B1326" s="1">
        <v>7.6</v>
      </c>
    </row>
    <row r="1327" spans="1:2" ht="13.5">
      <c r="A1327" s="1" t="s">
        <v>20</v>
      </c>
      <c r="B1327" s="1">
        <v>68.5</v>
      </c>
    </row>
    <row r="1328" spans="1:2" ht="13.5">
      <c r="A1328" s="1" t="s">
        <v>20</v>
      </c>
      <c r="B1328" s="1">
        <v>3.14</v>
      </c>
    </row>
    <row r="1329" spans="1:2" ht="13.5">
      <c r="A1329" s="1" t="s">
        <v>21</v>
      </c>
      <c r="B1329" s="1">
        <v>82.42</v>
      </c>
    </row>
    <row r="1330" ht="13.5">
      <c r="A1330" s="1" t="s">
        <v>22</v>
      </c>
    </row>
    <row r="1331" spans="1:2" ht="13.5">
      <c r="A1331" s="1" t="s">
        <v>23</v>
      </c>
      <c r="B1331" s="1">
        <v>3.44</v>
      </c>
    </row>
    <row r="1332" spans="1:2" ht="13.5">
      <c r="A1332" s="1" t="s">
        <v>24</v>
      </c>
      <c r="B1332" s="1">
        <v>2.39</v>
      </c>
    </row>
    <row r="1333" ht="13.5">
      <c r="A1333" s="1" t="s">
        <v>25</v>
      </c>
    </row>
    <row r="1334" ht="13.5">
      <c r="A1334" s="1" t="s">
        <v>26</v>
      </c>
    </row>
    <row r="1335" spans="1:2" ht="13.5">
      <c r="A1335" s="1" t="s">
        <v>27</v>
      </c>
      <c r="B1335" s="1">
        <v>0.43</v>
      </c>
    </row>
    <row r="1336" ht="13.5">
      <c r="A1336" s="1" t="s">
        <v>28</v>
      </c>
    </row>
    <row r="1337" ht="13.5">
      <c r="A1337" s="1" t="s">
        <v>29</v>
      </c>
    </row>
    <row r="1338" spans="1:2" ht="13.5">
      <c r="A1338" s="1" t="s">
        <v>30</v>
      </c>
      <c r="B1338" s="1">
        <v>19.9</v>
      </c>
    </row>
    <row r="1339" spans="1:2" ht="13.5">
      <c r="A1339" s="1" t="s">
        <v>31</v>
      </c>
      <c r="B1339" s="1">
        <v>58.16</v>
      </c>
    </row>
    <row r="1340" spans="1:2" ht="13.5">
      <c r="A1340" s="1" t="s">
        <v>32</v>
      </c>
      <c r="B1340" s="1">
        <v>15.67</v>
      </c>
    </row>
    <row r="1341" ht="13.5">
      <c r="A1341" s="1" t="s">
        <v>118</v>
      </c>
    </row>
    <row r="1342" spans="1:2" ht="13.5">
      <c r="A1342" s="1" t="s">
        <v>34</v>
      </c>
      <c r="B1342" s="1">
        <v>31.98</v>
      </c>
    </row>
    <row r="1343" spans="1:2" ht="13.5">
      <c r="A1343" s="1" t="s">
        <v>35</v>
      </c>
      <c r="B1343" s="1">
        <v>9.07</v>
      </c>
    </row>
    <row r="1344" spans="1:2" ht="13.5">
      <c r="A1344" s="1" t="s">
        <v>36</v>
      </c>
      <c r="B1344" s="1">
        <v>6.34</v>
      </c>
    </row>
    <row r="1345" spans="1:2" ht="13.5">
      <c r="A1345" s="1" t="s">
        <v>37</v>
      </c>
      <c r="B1345" s="1">
        <v>2.69</v>
      </c>
    </row>
    <row r="1346" spans="1:2" ht="13.5">
      <c r="A1346" s="1" t="s">
        <v>38</v>
      </c>
      <c r="B1346" s="1">
        <v>18.66</v>
      </c>
    </row>
    <row r="1347" ht="13.5">
      <c r="A1347" s="1" t="s">
        <v>39</v>
      </c>
    </row>
    <row r="1348" spans="1:2" ht="13.5">
      <c r="A1348" s="1" t="s">
        <v>40</v>
      </c>
      <c r="B1348" s="1">
        <v>2.56</v>
      </c>
    </row>
    <row r="1349" spans="1:2" ht="13.5">
      <c r="A1349" s="1" t="s">
        <v>41</v>
      </c>
      <c r="B1349" s="1">
        <v>2.51</v>
      </c>
    </row>
    <row r="1350" spans="1:2" ht="13.5">
      <c r="A1350" s="1" t="s">
        <v>42</v>
      </c>
      <c r="B1350" s="1">
        <v>0.2</v>
      </c>
    </row>
    <row r="1351" spans="1:2" ht="13.5">
      <c r="A1351" s="1" t="s">
        <v>43</v>
      </c>
      <c r="B1351" s="1">
        <v>2.82</v>
      </c>
    </row>
    <row r="1352" spans="1:2" ht="13.5">
      <c r="A1352" s="1" t="s">
        <v>44</v>
      </c>
      <c r="B1352" s="1">
        <v>31.37</v>
      </c>
    </row>
    <row r="1353" spans="1:2" ht="13.5">
      <c r="A1353" s="1" t="s">
        <v>45</v>
      </c>
      <c r="B1353" s="1">
        <v>29.23</v>
      </c>
    </row>
    <row r="1354" spans="1:2" ht="13.5">
      <c r="A1354" s="1" t="s">
        <v>46</v>
      </c>
      <c r="B1354" s="1">
        <v>0.95</v>
      </c>
    </row>
    <row r="1355" spans="1:2" ht="13.5">
      <c r="A1355" s="1" t="s">
        <v>47</v>
      </c>
      <c r="B1355" s="1">
        <v>0.4</v>
      </c>
    </row>
    <row r="1356" spans="1:2" ht="13.5">
      <c r="A1356" s="1" t="s">
        <v>48</v>
      </c>
      <c r="B1356" s="1">
        <v>0.29</v>
      </c>
    </row>
    <row r="1357" ht="13.5">
      <c r="A1357" s="1" t="s">
        <v>49</v>
      </c>
    </row>
    <row r="1358" ht="13.5">
      <c r="A1358" s="1" t="s">
        <v>50</v>
      </c>
    </row>
    <row r="1359" ht="13.5">
      <c r="A1359" s="1" t="s">
        <v>51</v>
      </c>
    </row>
    <row r="1360" ht="13.5">
      <c r="A1360" s="1" t="s">
        <v>52</v>
      </c>
    </row>
    <row r="1361" ht="13.5">
      <c r="A1361" s="1" t="s">
        <v>53</v>
      </c>
    </row>
    <row r="1362" ht="13.5">
      <c r="A1362" s="1" t="s">
        <v>54</v>
      </c>
    </row>
    <row r="1364" spans="1:2" ht="13.5">
      <c r="A1364" s="1" t="s">
        <v>55</v>
      </c>
      <c r="B1364" s="1">
        <f>SUM(B1308:B1362)</f>
        <v>519.11</v>
      </c>
    </row>
    <row r="1368" ht="13.5">
      <c r="C1368" s="1" t="s">
        <v>172</v>
      </c>
    </row>
    <row r="1370" spans="1:9" ht="13.5">
      <c r="A1370" s="1" t="s">
        <v>1</v>
      </c>
      <c r="B1370" s="1" t="s">
        <v>57</v>
      </c>
      <c r="C1370" s="1" t="s">
        <v>113</v>
      </c>
      <c r="D1370" s="1" t="s">
        <v>89</v>
      </c>
      <c r="E1370" s="1" t="s">
        <v>129</v>
      </c>
      <c r="F1370" s="1" t="s">
        <v>130</v>
      </c>
      <c r="G1370" s="1" t="s">
        <v>131</v>
      </c>
      <c r="H1370" s="1" t="s">
        <v>132</v>
      </c>
      <c r="I1370" s="1" t="s">
        <v>126</v>
      </c>
    </row>
    <row r="1372" ht="13.5">
      <c r="A1372" s="1" t="s">
        <v>3</v>
      </c>
    </row>
    <row r="1373" ht="13.5">
      <c r="A1373" s="1" t="s">
        <v>4</v>
      </c>
    </row>
    <row r="1374" ht="13.5">
      <c r="A1374" s="1" t="s">
        <v>5</v>
      </c>
    </row>
    <row r="1375" ht="13.5">
      <c r="A1375" s="1" t="s">
        <v>6</v>
      </c>
    </row>
    <row r="1376" spans="1:8" ht="13.5">
      <c r="A1376" s="1" t="s">
        <v>7</v>
      </c>
      <c r="B1376" s="1">
        <v>4.2</v>
      </c>
      <c r="C1376" s="1">
        <v>3.86</v>
      </c>
      <c r="D1376" s="1">
        <v>0.81</v>
      </c>
      <c r="F1376" s="1">
        <v>0.56</v>
      </c>
      <c r="H1376" s="1">
        <v>0.42</v>
      </c>
    </row>
    <row r="1377" ht="13.5">
      <c r="A1377" s="1" t="s">
        <v>8</v>
      </c>
    </row>
    <row r="1378" ht="13.5">
      <c r="A1378" s="1" t="s">
        <v>9</v>
      </c>
    </row>
    <row r="1379" spans="1:8" ht="13.5">
      <c r="A1379" s="1" t="s">
        <v>10</v>
      </c>
      <c r="B1379" s="1">
        <v>1.27</v>
      </c>
      <c r="C1379" s="1">
        <v>1.06</v>
      </c>
      <c r="D1379" s="1">
        <v>0.35</v>
      </c>
      <c r="E1379" s="1">
        <v>0.15</v>
      </c>
      <c r="F1379" s="1">
        <v>0.45</v>
      </c>
      <c r="H1379" s="1">
        <v>0.17</v>
      </c>
    </row>
    <row r="1380" ht="13.5">
      <c r="A1380" s="1" t="s">
        <v>11</v>
      </c>
    </row>
    <row r="1381" ht="13.5">
      <c r="A1381" s="1" t="s">
        <v>12</v>
      </c>
    </row>
    <row r="1382" spans="1:8" ht="13.5">
      <c r="A1382" s="1" t="s">
        <v>12</v>
      </c>
      <c r="B1382" s="1">
        <v>5.3</v>
      </c>
      <c r="C1382" s="1">
        <v>4.15</v>
      </c>
      <c r="D1382" s="1">
        <v>1.4</v>
      </c>
      <c r="E1382" s="1">
        <v>0.96</v>
      </c>
      <c r="F1382" s="1">
        <v>0.28</v>
      </c>
      <c r="H1382" s="1">
        <v>0.27</v>
      </c>
    </row>
    <row r="1383" spans="1:9" ht="13.5">
      <c r="A1383" s="1" t="s">
        <v>13</v>
      </c>
      <c r="B1383" s="1">
        <v>254.68</v>
      </c>
      <c r="C1383" s="1">
        <v>215.91</v>
      </c>
      <c r="D1383" s="1">
        <v>41.45</v>
      </c>
      <c r="E1383" s="1">
        <v>21.53</v>
      </c>
      <c r="F1383" s="1">
        <v>11.22</v>
      </c>
      <c r="G1383" s="1">
        <v>2.59</v>
      </c>
      <c r="H1383" s="1">
        <v>2.76</v>
      </c>
      <c r="I1383" s="1">
        <v>1.6</v>
      </c>
    </row>
    <row r="1384" spans="1:9" ht="13.5">
      <c r="A1384" s="1" t="s">
        <v>14</v>
      </c>
      <c r="B1384" s="1">
        <v>5.17</v>
      </c>
      <c r="C1384" s="1">
        <v>6.15</v>
      </c>
      <c r="D1384" s="1">
        <v>2.26</v>
      </c>
      <c r="E1384" s="1">
        <v>1.25</v>
      </c>
      <c r="F1384" s="1">
        <v>1.05</v>
      </c>
      <c r="G1384" s="1">
        <v>0.38</v>
      </c>
      <c r="H1384" s="1">
        <v>0.5</v>
      </c>
      <c r="I1384" s="1">
        <v>0.33</v>
      </c>
    </row>
    <row r="1385" spans="1:9" ht="13.5">
      <c r="A1385" s="1" t="s">
        <v>15</v>
      </c>
      <c r="B1385" s="1">
        <v>8.63</v>
      </c>
      <c r="C1385" s="1">
        <v>5.99</v>
      </c>
      <c r="D1385" s="1">
        <v>1.56</v>
      </c>
      <c r="E1385" s="1">
        <v>1.11</v>
      </c>
      <c r="F1385" s="1">
        <v>0.86</v>
      </c>
      <c r="G1385" s="1">
        <v>0.39</v>
      </c>
      <c r="H1385" s="1">
        <v>0.48</v>
      </c>
      <c r="I1385" s="1">
        <v>0.42</v>
      </c>
    </row>
    <row r="1386" spans="1:9" ht="13.5">
      <c r="A1386" s="1" t="s">
        <v>16</v>
      </c>
      <c r="B1386" s="1">
        <v>12.13</v>
      </c>
      <c r="C1386" s="1">
        <v>10.28</v>
      </c>
      <c r="D1386" s="1">
        <v>3.64</v>
      </c>
      <c r="E1386" s="1">
        <v>2.14</v>
      </c>
      <c r="F1386" s="1">
        <v>1.88</v>
      </c>
      <c r="G1386" s="1">
        <v>0.78</v>
      </c>
      <c r="H1386" s="1">
        <v>0.85</v>
      </c>
      <c r="I1386" s="1">
        <v>0.62</v>
      </c>
    </row>
    <row r="1387" spans="1:7" ht="13.5">
      <c r="A1387" s="1" t="s">
        <v>17</v>
      </c>
      <c r="B1387" s="1">
        <v>1.76</v>
      </c>
      <c r="C1387" s="1">
        <v>2.04</v>
      </c>
      <c r="D1387" s="1">
        <v>4.25</v>
      </c>
      <c r="E1387" s="1">
        <v>0.7</v>
      </c>
      <c r="F1387" s="1">
        <v>0.16</v>
      </c>
      <c r="G1387" s="1">
        <v>0.06</v>
      </c>
    </row>
    <row r="1388" spans="1:8" ht="13.5">
      <c r="A1388" s="1" t="s">
        <v>18</v>
      </c>
      <c r="B1388" s="1">
        <v>2.89</v>
      </c>
      <c r="C1388" s="1">
        <v>3.78</v>
      </c>
      <c r="D1388" s="1">
        <v>3.43</v>
      </c>
      <c r="E1388" s="1">
        <v>1.4</v>
      </c>
      <c r="F1388" s="1">
        <v>0.48</v>
      </c>
      <c r="G1388" s="1">
        <v>0.27</v>
      </c>
      <c r="H1388" s="1">
        <v>0.3</v>
      </c>
    </row>
    <row r="1389" ht="13.5">
      <c r="A1389" s="1" t="s">
        <v>117</v>
      </c>
    </row>
    <row r="1390" ht="13.5">
      <c r="A1390" s="1" t="s">
        <v>19</v>
      </c>
    </row>
    <row r="1391" spans="1:9" ht="13.5">
      <c r="A1391" s="1" t="s">
        <v>20</v>
      </c>
      <c r="B1391" s="1">
        <v>4.66</v>
      </c>
      <c r="C1391" s="1">
        <v>5.31</v>
      </c>
      <c r="D1391" s="1">
        <v>2.94</v>
      </c>
      <c r="E1391" s="1">
        <v>2.31</v>
      </c>
      <c r="F1391" s="1">
        <v>1.23</v>
      </c>
      <c r="G1391" s="1">
        <v>0.5</v>
      </c>
      <c r="H1391" s="1">
        <v>0.4</v>
      </c>
      <c r="I1391" s="1">
        <v>0.18</v>
      </c>
    </row>
    <row r="1392" spans="1:9" ht="13.5">
      <c r="A1392" s="1" t="s">
        <v>20</v>
      </c>
      <c r="B1392" s="1">
        <v>79.13</v>
      </c>
      <c r="C1392" s="1">
        <v>63.65</v>
      </c>
      <c r="D1392" s="1">
        <v>25.65</v>
      </c>
      <c r="E1392" s="1">
        <v>13.63</v>
      </c>
      <c r="F1392" s="1">
        <v>6.73</v>
      </c>
      <c r="G1392" s="1">
        <v>2.28</v>
      </c>
      <c r="H1392" s="1">
        <v>2.49</v>
      </c>
      <c r="I1392" s="1">
        <v>1.47</v>
      </c>
    </row>
    <row r="1393" spans="1:9" ht="13.5">
      <c r="A1393" s="1" t="s">
        <v>20</v>
      </c>
      <c r="B1393" s="1">
        <v>5.5</v>
      </c>
      <c r="C1393" s="1">
        <v>4.23</v>
      </c>
      <c r="D1393" s="1">
        <v>1.46</v>
      </c>
      <c r="E1393" s="1">
        <v>1.98</v>
      </c>
      <c r="F1393" s="1">
        <v>1.35</v>
      </c>
      <c r="G1393" s="1">
        <v>0.3</v>
      </c>
      <c r="H1393" s="1">
        <v>0.31</v>
      </c>
      <c r="I1393" s="1">
        <v>0.29</v>
      </c>
    </row>
    <row r="1394" spans="1:9" ht="13.5">
      <c r="A1394" s="1" t="s">
        <v>21</v>
      </c>
      <c r="B1394" s="1">
        <v>432.99</v>
      </c>
      <c r="C1394" s="1">
        <v>362.21</v>
      </c>
      <c r="D1394" s="1">
        <v>59.56</v>
      </c>
      <c r="E1394" s="1">
        <v>52.35</v>
      </c>
      <c r="F1394" s="1">
        <v>27</v>
      </c>
      <c r="G1394" s="1">
        <v>7.63</v>
      </c>
      <c r="H1394" s="1">
        <v>6.68</v>
      </c>
      <c r="I1394" s="1">
        <v>3.97</v>
      </c>
    </row>
    <row r="1395" ht="13.5">
      <c r="A1395" s="1" t="s">
        <v>22</v>
      </c>
    </row>
    <row r="1396" spans="1:9" ht="13.5">
      <c r="A1396" s="1" t="s">
        <v>23</v>
      </c>
      <c r="B1396" s="1">
        <v>6.95</v>
      </c>
      <c r="C1396" s="1">
        <v>7.99</v>
      </c>
      <c r="D1396" s="1">
        <v>3.25</v>
      </c>
      <c r="E1396" s="1">
        <v>2.42</v>
      </c>
      <c r="F1396" s="1">
        <v>1.75</v>
      </c>
      <c r="G1396" s="1">
        <v>0.78</v>
      </c>
      <c r="H1396" s="1">
        <v>0.64</v>
      </c>
      <c r="I1396" s="1">
        <v>0.56</v>
      </c>
    </row>
    <row r="1397" spans="1:9" ht="13.5">
      <c r="A1397" s="1" t="s">
        <v>24</v>
      </c>
      <c r="B1397" s="1">
        <v>6.08</v>
      </c>
      <c r="C1397" s="1">
        <v>5.88</v>
      </c>
      <c r="D1397" s="1">
        <v>2.25</v>
      </c>
      <c r="E1397" s="1">
        <v>1.11</v>
      </c>
      <c r="F1397" s="1">
        <v>0.77</v>
      </c>
      <c r="G1397" s="1">
        <v>0.39</v>
      </c>
      <c r="H1397" s="1">
        <v>0.37</v>
      </c>
      <c r="I1397" s="1">
        <v>0.28</v>
      </c>
    </row>
    <row r="1398" ht="13.5">
      <c r="A1398" s="1" t="s">
        <v>25</v>
      </c>
    </row>
    <row r="1399" ht="13.5">
      <c r="A1399" s="1" t="s">
        <v>26</v>
      </c>
    </row>
    <row r="1400" spans="1:4" ht="13.5">
      <c r="A1400" s="1" t="s">
        <v>27</v>
      </c>
      <c r="B1400" s="1">
        <v>0.45</v>
      </c>
      <c r="C1400" s="1">
        <v>0.76</v>
      </c>
      <c r="D1400" s="1">
        <v>0.13</v>
      </c>
    </row>
    <row r="1401" ht="13.5">
      <c r="A1401" s="1" t="s">
        <v>28</v>
      </c>
    </row>
    <row r="1402" ht="13.5">
      <c r="A1402" s="1" t="s">
        <v>29</v>
      </c>
    </row>
    <row r="1403" spans="1:8" ht="13.5">
      <c r="A1403" s="1" t="s">
        <v>30</v>
      </c>
      <c r="B1403" s="1">
        <v>4.42</v>
      </c>
      <c r="C1403" s="1">
        <v>4.59</v>
      </c>
      <c r="D1403" s="1">
        <v>10.61</v>
      </c>
      <c r="E1403" s="1">
        <v>1.72</v>
      </c>
      <c r="F1403" s="1">
        <v>0.22</v>
      </c>
      <c r="G1403" s="1">
        <v>0.09</v>
      </c>
      <c r="H1403" s="1">
        <v>0.08</v>
      </c>
    </row>
    <row r="1404" spans="1:8" ht="13.5">
      <c r="A1404" s="1" t="s">
        <v>31</v>
      </c>
      <c r="B1404" s="1">
        <v>7.24</v>
      </c>
      <c r="C1404" s="1">
        <v>7.07</v>
      </c>
      <c r="D1404" s="1">
        <v>23.3</v>
      </c>
      <c r="E1404" s="1">
        <v>6.92</v>
      </c>
      <c r="F1404" s="1">
        <v>0.29</v>
      </c>
      <c r="G1404" s="1">
        <v>0.22</v>
      </c>
      <c r="H1404" s="1">
        <v>0.13</v>
      </c>
    </row>
    <row r="1405" spans="1:8" ht="13.5">
      <c r="A1405" s="1" t="s">
        <v>32</v>
      </c>
      <c r="B1405" s="1">
        <v>23.18</v>
      </c>
      <c r="C1405" s="1">
        <v>21.61</v>
      </c>
      <c r="D1405" s="1">
        <v>8.84</v>
      </c>
      <c r="E1405" s="1">
        <v>3.09</v>
      </c>
      <c r="F1405" s="1">
        <v>1</v>
      </c>
      <c r="G1405" s="1">
        <v>0.55</v>
      </c>
      <c r="H1405" s="1">
        <v>0.4</v>
      </c>
    </row>
    <row r="1406" ht="13.5">
      <c r="A1406" s="1" t="s">
        <v>118</v>
      </c>
    </row>
    <row r="1407" spans="1:9" ht="13.5">
      <c r="A1407" s="1" t="s">
        <v>34</v>
      </c>
      <c r="B1407" s="1">
        <v>110.47</v>
      </c>
      <c r="C1407" s="1">
        <v>79.41</v>
      </c>
      <c r="D1407" s="1">
        <v>21.09</v>
      </c>
      <c r="E1407" s="1">
        <v>18.86</v>
      </c>
      <c r="F1407" s="1">
        <v>13.32</v>
      </c>
      <c r="G1407" s="1">
        <v>5.19</v>
      </c>
      <c r="H1407" s="1">
        <v>4.39</v>
      </c>
      <c r="I1407" s="1">
        <v>2.73</v>
      </c>
    </row>
    <row r="1408" spans="1:9" ht="13.5">
      <c r="A1408" s="1" t="s">
        <v>35</v>
      </c>
      <c r="B1408" s="1">
        <v>27.24</v>
      </c>
      <c r="C1408" s="1">
        <v>23.33</v>
      </c>
      <c r="D1408" s="1">
        <v>8.98</v>
      </c>
      <c r="E1408" s="1">
        <v>4.96</v>
      </c>
      <c r="F1408" s="1">
        <v>2.89</v>
      </c>
      <c r="G1408" s="1">
        <v>1.36</v>
      </c>
      <c r="H1408" s="1">
        <v>1.78</v>
      </c>
      <c r="I1408" s="1">
        <v>1.35</v>
      </c>
    </row>
    <row r="1409" spans="1:9" ht="13.5">
      <c r="A1409" s="1" t="s">
        <v>36</v>
      </c>
      <c r="B1409" s="1">
        <v>43.24</v>
      </c>
      <c r="C1409" s="1">
        <v>36.89</v>
      </c>
      <c r="D1409" s="1">
        <v>7.33</v>
      </c>
      <c r="E1409" s="1">
        <v>4.91</v>
      </c>
      <c r="F1409" s="1">
        <v>2.66</v>
      </c>
      <c r="G1409" s="1">
        <v>1.09</v>
      </c>
      <c r="H1409" s="1">
        <v>0.87</v>
      </c>
      <c r="I1409" s="1">
        <v>1.18</v>
      </c>
    </row>
    <row r="1410" spans="1:8" ht="13.5">
      <c r="A1410" s="1" t="s">
        <v>37</v>
      </c>
      <c r="B1410" s="1">
        <v>2.09</v>
      </c>
      <c r="C1410" s="1">
        <v>1.73</v>
      </c>
      <c r="D1410" s="1">
        <v>2.06</v>
      </c>
      <c r="E1410" s="1">
        <v>0.69</v>
      </c>
      <c r="F1410" s="1">
        <v>0.45</v>
      </c>
      <c r="G1410" s="1">
        <v>0.44</v>
      </c>
      <c r="H1410" s="1">
        <v>0.16</v>
      </c>
    </row>
    <row r="1411" spans="1:8" ht="13.5">
      <c r="A1411" s="1" t="s">
        <v>38</v>
      </c>
      <c r="B1411" s="1">
        <v>4.43</v>
      </c>
      <c r="C1411" s="1">
        <v>3.95</v>
      </c>
      <c r="D1411" s="1">
        <v>11.22</v>
      </c>
      <c r="E1411" s="1">
        <v>3.68</v>
      </c>
      <c r="F1411" s="1">
        <v>1.56</v>
      </c>
      <c r="G1411" s="1">
        <v>1.49</v>
      </c>
      <c r="H1411" s="1">
        <v>0.76</v>
      </c>
    </row>
    <row r="1412" ht="13.5">
      <c r="A1412" s="1" t="s">
        <v>39</v>
      </c>
    </row>
    <row r="1413" spans="1:9" ht="13.5">
      <c r="A1413" s="1" t="s">
        <v>40</v>
      </c>
      <c r="B1413" s="1">
        <v>3.46</v>
      </c>
      <c r="C1413" s="1">
        <v>0.87</v>
      </c>
      <c r="D1413" s="1">
        <v>0.96</v>
      </c>
      <c r="E1413" s="1">
        <v>0.98</v>
      </c>
      <c r="F1413" s="1">
        <v>1.27</v>
      </c>
      <c r="G1413" s="1">
        <v>0.76</v>
      </c>
      <c r="H1413" s="1">
        <v>0.77</v>
      </c>
      <c r="I1413" s="1">
        <v>0.36</v>
      </c>
    </row>
    <row r="1414" spans="1:9" ht="13.5">
      <c r="A1414" s="1" t="s">
        <v>41</v>
      </c>
      <c r="B1414" s="1">
        <v>12.15</v>
      </c>
      <c r="C1414" s="1">
        <v>14.09</v>
      </c>
      <c r="D1414" s="1">
        <v>3.6</v>
      </c>
      <c r="E1414" s="1">
        <v>1.11</v>
      </c>
      <c r="F1414" s="1">
        <v>0.59</v>
      </c>
      <c r="G1414" s="1">
        <v>0.16</v>
      </c>
      <c r="H1414" s="1">
        <v>0.32</v>
      </c>
      <c r="I1414" s="1">
        <v>0.62</v>
      </c>
    </row>
    <row r="1415" spans="1:6" ht="13.5">
      <c r="A1415" s="1" t="s">
        <v>42</v>
      </c>
      <c r="B1415" s="1">
        <v>1.3</v>
      </c>
      <c r="C1415" s="1">
        <v>0.87</v>
      </c>
      <c r="D1415" s="1">
        <v>0.18</v>
      </c>
      <c r="F1415" s="1">
        <v>0.2</v>
      </c>
    </row>
    <row r="1416" spans="1:7" ht="13.5">
      <c r="A1416" s="1" t="s">
        <v>43</v>
      </c>
      <c r="B1416" s="1">
        <v>1.45</v>
      </c>
      <c r="C1416" s="1">
        <v>1.25</v>
      </c>
      <c r="D1416" s="1">
        <v>1.28</v>
      </c>
      <c r="E1416" s="1">
        <v>0.45</v>
      </c>
      <c r="F1416" s="1">
        <v>0.23</v>
      </c>
      <c r="G1416" s="1">
        <v>0.19</v>
      </c>
    </row>
    <row r="1417" spans="1:9" ht="13.5">
      <c r="A1417" s="1" t="s">
        <v>44</v>
      </c>
      <c r="B1417" s="1">
        <v>9.35</v>
      </c>
      <c r="C1417" s="1">
        <v>8.92</v>
      </c>
      <c r="D1417" s="1">
        <v>20.36</v>
      </c>
      <c r="E1417" s="1">
        <v>6.14</v>
      </c>
      <c r="F1417" s="1">
        <v>2.45</v>
      </c>
      <c r="G1417" s="1">
        <v>2.03</v>
      </c>
      <c r="H1417" s="1">
        <v>0.64</v>
      </c>
      <c r="I1417" s="1">
        <v>0.4</v>
      </c>
    </row>
    <row r="1418" spans="1:9" ht="13.5">
      <c r="A1418" s="1" t="s">
        <v>45</v>
      </c>
      <c r="B1418" s="1">
        <v>30.75</v>
      </c>
      <c r="C1418" s="1">
        <v>22.97</v>
      </c>
      <c r="D1418" s="1">
        <v>12.25</v>
      </c>
      <c r="E1418" s="1">
        <v>10.97</v>
      </c>
      <c r="F1418" s="1">
        <v>15.66</v>
      </c>
      <c r="G1418" s="1">
        <v>6.37</v>
      </c>
      <c r="H1418" s="1">
        <v>8.29</v>
      </c>
      <c r="I1418" s="1">
        <v>3.09</v>
      </c>
    </row>
    <row r="1419" spans="1:7" ht="13.5">
      <c r="A1419" s="1" t="s">
        <v>46</v>
      </c>
      <c r="B1419" s="1">
        <v>5.28</v>
      </c>
      <c r="C1419" s="1">
        <v>3.6</v>
      </c>
      <c r="D1419" s="1">
        <v>1.23</v>
      </c>
      <c r="E1419" s="1">
        <v>0.6</v>
      </c>
      <c r="F1419" s="1">
        <v>0.5</v>
      </c>
      <c r="G1419" s="1">
        <v>0.16</v>
      </c>
    </row>
    <row r="1420" spans="1:4" ht="13.5">
      <c r="A1420" s="1" t="s">
        <v>47</v>
      </c>
      <c r="B1420" s="1">
        <v>0.51</v>
      </c>
      <c r="C1420" s="1">
        <v>0.21</v>
      </c>
      <c r="D1420" s="1">
        <v>0.2</v>
      </c>
    </row>
    <row r="1421" spans="1:3" ht="13.5">
      <c r="A1421" s="1" t="s">
        <v>48</v>
      </c>
      <c r="B1421" s="1">
        <v>1.63</v>
      </c>
      <c r="C1421" s="1">
        <v>0.8</v>
      </c>
    </row>
    <row r="1422" spans="1:2" ht="13.5">
      <c r="A1422" s="1" t="s">
        <v>49</v>
      </c>
      <c r="B1422" s="1">
        <v>0.3</v>
      </c>
    </row>
    <row r="1423" ht="13.5">
      <c r="A1423" s="1" t="s">
        <v>50</v>
      </c>
    </row>
    <row r="1424" ht="13.5">
      <c r="A1424" s="1" t="s">
        <v>51</v>
      </c>
    </row>
    <row r="1425" ht="13.5">
      <c r="A1425" s="1" t="s">
        <v>52</v>
      </c>
    </row>
    <row r="1426" ht="13.5">
      <c r="A1426" s="1" t="s">
        <v>53</v>
      </c>
    </row>
    <row r="1427" ht="13.5">
      <c r="A1427" s="1" t="s">
        <v>54</v>
      </c>
    </row>
    <row r="1429" spans="1:9" ht="13.5">
      <c r="A1429" s="1" t="s">
        <v>55</v>
      </c>
      <c r="B1429" s="1">
        <f aca="true" t="shared" si="102" ref="B1429:I1429">SUM(B1373:B1427)</f>
        <v>1120.28</v>
      </c>
      <c r="C1429" s="1">
        <f t="shared" si="102"/>
        <v>935.4100000000001</v>
      </c>
      <c r="D1429" s="1">
        <f t="shared" si="102"/>
        <v>287.88000000000005</v>
      </c>
      <c r="E1429" s="1">
        <f t="shared" si="102"/>
        <v>168.11999999999998</v>
      </c>
      <c r="F1429" s="1">
        <f t="shared" si="102"/>
        <v>99.06</v>
      </c>
      <c r="G1429" s="1">
        <f t="shared" si="102"/>
        <v>36.449999999999996</v>
      </c>
      <c r="H1429" s="1">
        <f t="shared" si="102"/>
        <v>35.230000000000004</v>
      </c>
      <c r="I1429" s="1">
        <f t="shared" si="102"/>
        <v>19.45</v>
      </c>
    </row>
    <row r="1433" ht="13.5">
      <c r="C1433" s="1" t="s">
        <v>173</v>
      </c>
    </row>
    <row r="1435" spans="1:8" ht="13.5">
      <c r="A1435" s="1" t="s">
        <v>1</v>
      </c>
      <c r="B1435" s="1" t="s">
        <v>134</v>
      </c>
      <c r="C1435" s="1" t="s">
        <v>135</v>
      </c>
      <c r="D1435" s="1" t="s">
        <v>136</v>
      </c>
      <c r="E1435" s="1" t="s">
        <v>129</v>
      </c>
      <c r="F1435" s="1" t="s">
        <v>131</v>
      </c>
      <c r="G1435" s="1" t="s">
        <v>137</v>
      </c>
      <c r="H1435" s="1" t="s">
        <v>138</v>
      </c>
    </row>
    <row r="1437" ht="13.5">
      <c r="A1437" s="1" t="s">
        <v>3</v>
      </c>
    </row>
    <row r="1438" ht="13.5">
      <c r="A1438" s="1" t="s">
        <v>4</v>
      </c>
    </row>
    <row r="1439" ht="13.5">
      <c r="A1439" s="1" t="s">
        <v>5</v>
      </c>
    </row>
    <row r="1440" ht="13.5">
      <c r="A1440" s="1" t="s">
        <v>6</v>
      </c>
    </row>
    <row r="1441" spans="1:8" ht="13.5">
      <c r="A1441" s="1" t="s">
        <v>7</v>
      </c>
      <c r="B1441" s="1">
        <v>7.92</v>
      </c>
      <c r="C1441" s="1">
        <v>1.58</v>
      </c>
      <c r="D1441" s="1">
        <v>2.16</v>
      </c>
      <c r="E1441" s="1">
        <v>1.35</v>
      </c>
      <c r="F1441" s="1">
        <v>1.16</v>
      </c>
      <c r="G1441" s="1">
        <v>0.35</v>
      </c>
      <c r="H1441" s="1">
        <v>0.29</v>
      </c>
    </row>
    <row r="1442" spans="1:4" ht="13.5">
      <c r="A1442" s="1" t="s">
        <v>8</v>
      </c>
      <c r="B1442" s="1">
        <v>1.83</v>
      </c>
      <c r="C1442" s="1">
        <v>2.16</v>
      </c>
      <c r="D1442" s="1">
        <v>0.69</v>
      </c>
    </row>
    <row r="1443" spans="1:4" ht="13.5">
      <c r="A1443" s="1" t="s">
        <v>9</v>
      </c>
      <c r="B1443" s="1">
        <v>0.46</v>
      </c>
      <c r="C1443" s="1">
        <v>0.45</v>
      </c>
      <c r="D1443" s="1">
        <v>0.3</v>
      </c>
    </row>
    <row r="1444" spans="1:8" ht="13.5">
      <c r="A1444" s="1" t="s">
        <v>10</v>
      </c>
      <c r="B1444" s="1">
        <v>1.79</v>
      </c>
      <c r="C1444" s="1">
        <v>1.65</v>
      </c>
      <c r="D1444" s="1">
        <v>0.82</v>
      </c>
      <c r="E1444" s="1">
        <v>0.35</v>
      </c>
      <c r="F1444" s="1">
        <v>0.27</v>
      </c>
      <c r="G1444" s="1">
        <v>0.16</v>
      </c>
      <c r="H1444" s="1">
        <v>0.14</v>
      </c>
    </row>
    <row r="1445" ht="13.5">
      <c r="A1445" s="1" t="s">
        <v>11</v>
      </c>
    </row>
    <row r="1446" ht="13.5">
      <c r="A1446" s="1" t="s">
        <v>12</v>
      </c>
    </row>
    <row r="1447" spans="1:8" ht="13.5">
      <c r="A1447" s="1" t="s">
        <v>12</v>
      </c>
      <c r="B1447" s="1">
        <v>3.49</v>
      </c>
      <c r="C1447" s="1">
        <v>5.16</v>
      </c>
      <c r="D1447" s="1">
        <v>3.64</v>
      </c>
      <c r="E1447" s="1">
        <v>0.8</v>
      </c>
      <c r="F1447" s="1">
        <v>0.27</v>
      </c>
      <c r="G1447" s="1">
        <v>0.13</v>
      </c>
      <c r="H1447" s="1">
        <v>0.2</v>
      </c>
    </row>
    <row r="1448" spans="1:8" ht="13.5">
      <c r="A1448" s="1" t="s">
        <v>13</v>
      </c>
      <c r="B1448" s="1">
        <v>797.86</v>
      </c>
      <c r="C1448" s="1">
        <v>585.94</v>
      </c>
      <c r="D1448" s="1">
        <v>63.66</v>
      </c>
      <c r="E1448" s="1">
        <v>33.66</v>
      </c>
      <c r="F1448" s="1">
        <v>6.13</v>
      </c>
      <c r="G1448" s="1">
        <v>3.03</v>
      </c>
      <c r="H1448" s="1">
        <v>2.27</v>
      </c>
    </row>
    <row r="1449" spans="1:8" ht="13.5">
      <c r="A1449" s="1" t="s">
        <v>14</v>
      </c>
      <c r="B1449" s="1">
        <v>13.55</v>
      </c>
      <c r="C1449" s="1">
        <v>10.38</v>
      </c>
      <c r="D1449" s="1">
        <v>4.8</v>
      </c>
      <c r="E1449" s="1">
        <v>1.89</v>
      </c>
      <c r="F1449" s="1">
        <v>0.88</v>
      </c>
      <c r="G1449" s="1">
        <v>0.52</v>
      </c>
      <c r="H1449" s="1">
        <v>0.4</v>
      </c>
    </row>
    <row r="1450" spans="1:8" ht="13.5">
      <c r="A1450" s="1" t="s">
        <v>15</v>
      </c>
      <c r="B1450" s="1">
        <v>27.81</v>
      </c>
      <c r="C1450" s="1">
        <v>22.58</v>
      </c>
      <c r="D1450" s="1">
        <v>2.3</v>
      </c>
      <c r="E1450" s="1">
        <v>1.31</v>
      </c>
      <c r="F1450" s="1">
        <v>0.67</v>
      </c>
      <c r="G1450" s="1">
        <v>0.3</v>
      </c>
      <c r="H1450" s="1">
        <v>0.27</v>
      </c>
    </row>
    <row r="1451" spans="1:8" ht="13.5">
      <c r="A1451" s="1" t="s">
        <v>16</v>
      </c>
      <c r="B1451" s="1">
        <v>22.03</v>
      </c>
      <c r="C1451" s="1">
        <v>16.65</v>
      </c>
      <c r="D1451" s="1">
        <v>7.03</v>
      </c>
      <c r="E1451" s="1">
        <v>3.15</v>
      </c>
      <c r="F1451" s="1">
        <v>1.88</v>
      </c>
      <c r="G1451" s="1">
        <v>0.95</v>
      </c>
      <c r="H1451" s="1">
        <v>0.68</v>
      </c>
    </row>
    <row r="1452" spans="1:8" ht="13.5">
      <c r="A1452" s="1" t="s">
        <v>17</v>
      </c>
      <c r="B1452" s="1">
        <v>21.33</v>
      </c>
      <c r="C1452" s="1">
        <v>17.97</v>
      </c>
      <c r="D1452" s="1">
        <v>3.59</v>
      </c>
      <c r="E1452" s="1">
        <v>1.35</v>
      </c>
      <c r="G1452" s="1">
        <v>0.11</v>
      </c>
      <c r="H1452" s="1">
        <v>0.09</v>
      </c>
    </row>
    <row r="1453" spans="1:8" ht="13.5">
      <c r="A1453" s="1" t="s">
        <v>18</v>
      </c>
      <c r="B1453" s="1">
        <v>18.3</v>
      </c>
      <c r="C1453" s="1">
        <v>17.44</v>
      </c>
      <c r="D1453" s="1">
        <v>5.17</v>
      </c>
      <c r="E1453" s="1">
        <v>1.83</v>
      </c>
      <c r="F1453" s="1">
        <v>0.62</v>
      </c>
      <c r="G1453" s="1">
        <v>0.48</v>
      </c>
      <c r="H1453" s="1">
        <v>0.29</v>
      </c>
    </row>
    <row r="1454" ht="13.5">
      <c r="A1454" s="1" t="s">
        <v>117</v>
      </c>
    </row>
    <row r="1455" ht="13.5">
      <c r="A1455" s="1" t="s">
        <v>19</v>
      </c>
    </row>
    <row r="1456" spans="1:8" ht="13.5">
      <c r="A1456" s="1" t="s">
        <v>20</v>
      </c>
      <c r="B1456" s="1">
        <v>7.87</v>
      </c>
      <c r="C1456" s="1">
        <v>5.74</v>
      </c>
      <c r="D1456" s="1">
        <v>4.34</v>
      </c>
      <c r="E1456" s="1">
        <v>3.18</v>
      </c>
      <c r="F1456" s="1">
        <v>0.78</v>
      </c>
      <c r="G1456" s="1">
        <v>0.49</v>
      </c>
      <c r="H1456" s="1">
        <v>0.35</v>
      </c>
    </row>
    <row r="1457" spans="1:8" ht="13.5">
      <c r="A1457" s="1" t="s">
        <v>20</v>
      </c>
      <c r="B1457" s="1">
        <v>326.33</v>
      </c>
      <c r="C1457" s="1">
        <v>312.75</v>
      </c>
      <c r="D1457" s="1">
        <v>43.12</v>
      </c>
      <c r="E1457" s="1">
        <v>17.26</v>
      </c>
      <c r="F1457" s="1">
        <v>4.61</v>
      </c>
      <c r="G1457" s="1">
        <v>2.54</v>
      </c>
      <c r="H1457" s="1">
        <v>2.03</v>
      </c>
    </row>
    <row r="1458" spans="1:8" ht="13.5">
      <c r="A1458" s="1" t="s">
        <v>20</v>
      </c>
      <c r="B1458" s="1">
        <v>10.03</v>
      </c>
      <c r="C1458" s="1">
        <v>10.22</v>
      </c>
      <c r="D1458" s="1">
        <v>2.67</v>
      </c>
      <c r="E1458" s="1">
        <v>1.68</v>
      </c>
      <c r="F1458" s="1">
        <v>1.14</v>
      </c>
      <c r="G1458" s="1">
        <v>0.4</v>
      </c>
      <c r="H1458" s="1">
        <v>0.52</v>
      </c>
    </row>
    <row r="1459" spans="1:8" ht="13.5">
      <c r="A1459" s="1" t="s">
        <v>21</v>
      </c>
      <c r="B1459" s="1">
        <v>874.84</v>
      </c>
      <c r="C1459" s="1">
        <v>629.21</v>
      </c>
      <c r="D1459" s="1">
        <v>103.44</v>
      </c>
      <c r="E1459" s="1">
        <v>86.01</v>
      </c>
      <c r="F1459" s="1">
        <v>17.62</v>
      </c>
      <c r="G1459" s="1">
        <v>7.48</v>
      </c>
      <c r="H1459" s="1">
        <v>5.42</v>
      </c>
    </row>
    <row r="1460" ht="13.5">
      <c r="A1460" s="1" t="s">
        <v>22</v>
      </c>
    </row>
    <row r="1461" spans="1:8" ht="13.5">
      <c r="A1461" s="1" t="s">
        <v>23</v>
      </c>
      <c r="B1461" s="1">
        <v>8.88</v>
      </c>
      <c r="C1461" s="1">
        <v>5.09</v>
      </c>
      <c r="D1461" s="1">
        <v>3.18</v>
      </c>
      <c r="E1461" s="1">
        <v>2.35</v>
      </c>
      <c r="F1461" s="1">
        <v>1.4</v>
      </c>
      <c r="G1461" s="1">
        <v>0.57</v>
      </c>
      <c r="H1461" s="1">
        <v>0.47</v>
      </c>
    </row>
    <row r="1462" spans="1:8" ht="13.5">
      <c r="A1462" s="1" t="s">
        <v>24</v>
      </c>
      <c r="B1462" s="1">
        <v>9.83</v>
      </c>
      <c r="C1462" s="1">
        <v>6.89</v>
      </c>
      <c r="D1462" s="1">
        <v>3.68</v>
      </c>
      <c r="E1462" s="1">
        <v>1.6</v>
      </c>
      <c r="F1462" s="1">
        <v>0.78</v>
      </c>
      <c r="G1462" s="1">
        <v>0.36</v>
      </c>
      <c r="H1462" s="1">
        <v>0.28</v>
      </c>
    </row>
    <row r="1463" ht="13.5">
      <c r="A1463" s="1" t="s">
        <v>25</v>
      </c>
    </row>
    <row r="1464" ht="13.5">
      <c r="A1464" s="1" t="s">
        <v>26</v>
      </c>
    </row>
    <row r="1465" spans="1:4" ht="13.5">
      <c r="A1465" s="1" t="s">
        <v>27</v>
      </c>
      <c r="B1465" s="1">
        <v>2.2</v>
      </c>
      <c r="C1465" s="1">
        <v>2.89</v>
      </c>
      <c r="D1465" s="1">
        <v>0.63</v>
      </c>
    </row>
    <row r="1466" ht="13.5">
      <c r="A1466" s="1" t="s">
        <v>28</v>
      </c>
    </row>
    <row r="1467" ht="13.5">
      <c r="A1467" s="1" t="s">
        <v>29</v>
      </c>
    </row>
    <row r="1468" spans="1:7" ht="13.5">
      <c r="A1468" s="1" t="s">
        <v>30</v>
      </c>
      <c r="B1468" s="1">
        <v>31.62</v>
      </c>
      <c r="C1468" s="1">
        <v>52.57</v>
      </c>
      <c r="D1468" s="1">
        <v>13.11</v>
      </c>
      <c r="E1468" s="1">
        <v>5.65</v>
      </c>
      <c r="F1468" s="1">
        <v>0.14</v>
      </c>
      <c r="G1468" s="1">
        <v>0.1</v>
      </c>
    </row>
    <row r="1469" spans="1:8" ht="13.5">
      <c r="A1469" s="1" t="s">
        <v>31</v>
      </c>
      <c r="B1469" s="1">
        <v>38.16</v>
      </c>
      <c r="C1469" s="1">
        <v>64.64</v>
      </c>
      <c r="D1469" s="1">
        <v>34.32</v>
      </c>
      <c r="E1469" s="1">
        <v>9.64</v>
      </c>
      <c r="F1469" s="1">
        <v>0.25</v>
      </c>
      <c r="G1469" s="1">
        <v>0.12</v>
      </c>
      <c r="H1469" s="1">
        <v>0.09</v>
      </c>
    </row>
    <row r="1470" spans="1:8" ht="13.5">
      <c r="A1470" s="1" t="s">
        <v>32</v>
      </c>
      <c r="B1470" s="1">
        <v>59.19</v>
      </c>
      <c r="C1470" s="1">
        <v>51.19</v>
      </c>
      <c r="D1470" s="1">
        <v>10.45</v>
      </c>
      <c r="E1470" s="1">
        <v>4.48</v>
      </c>
      <c r="F1470" s="1">
        <v>0.85</v>
      </c>
      <c r="G1470" s="1">
        <v>0.57</v>
      </c>
      <c r="H1470" s="1">
        <v>0.38</v>
      </c>
    </row>
    <row r="1471" ht="13.5">
      <c r="A1471" s="1" t="s">
        <v>118</v>
      </c>
    </row>
    <row r="1472" spans="1:8" ht="13.5">
      <c r="A1472" s="1" t="s">
        <v>34</v>
      </c>
      <c r="B1472" s="1">
        <v>323.08</v>
      </c>
      <c r="C1472" s="1">
        <v>247.64</v>
      </c>
      <c r="D1472" s="1">
        <v>35.96</v>
      </c>
      <c r="E1472" s="1">
        <v>32.91</v>
      </c>
      <c r="F1472" s="1">
        <v>11.89</v>
      </c>
      <c r="G1472" s="1">
        <v>6.14</v>
      </c>
      <c r="H1472" s="1">
        <v>4.38</v>
      </c>
    </row>
    <row r="1473" spans="1:8" ht="13.5">
      <c r="A1473" s="1" t="s">
        <v>35</v>
      </c>
      <c r="B1473" s="1">
        <v>56.37</v>
      </c>
      <c r="C1473" s="1">
        <v>44.68</v>
      </c>
      <c r="D1473" s="1">
        <v>12.01</v>
      </c>
      <c r="E1473" s="1">
        <v>5.75</v>
      </c>
      <c r="F1473" s="1">
        <v>2.65</v>
      </c>
      <c r="G1473" s="1">
        <v>1.49</v>
      </c>
      <c r="H1473" s="1">
        <v>1</v>
      </c>
    </row>
    <row r="1474" spans="1:8" ht="13.5">
      <c r="A1474" s="1" t="s">
        <v>36</v>
      </c>
      <c r="B1474" s="1">
        <v>76.33</v>
      </c>
      <c r="C1474" s="1">
        <v>57.81</v>
      </c>
      <c r="D1474" s="1">
        <v>12.85</v>
      </c>
      <c r="E1474" s="1">
        <v>8.56</v>
      </c>
      <c r="F1474" s="1">
        <v>2.03</v>
      </c>
      <c r="G1474" s="1">
        <v>0.99</v>
      </c>
      <c r="H1474" s="1">
        <v>0.7</v>
      </c>
    </row>
    <row r="1475" spans="1:8" ht="13.5">
      <c r="A1475" s="1" t="s">
        <v>37</v>
      </c>
      <c r="B1475" s="1">
        <v>119.73</v>
      </c>
      <c r="C1475" s="1">
        <v>71.4</v>
      </c>
      <c r="D1475" s="1">
        <v>3.93</v>
      </c>
      <c r="E1475" s="1">
        <v>1.27</v>
      </c>
      <c r="F1475" s="1">
        <v>0.46</v>
      </c>
      <c r="G1475" s="1">
        <v>0.41</v>
      </c>
      <c r="H1475" s="1">
        <v>0.23</v>
      </c>
    </row>
    <row r="1476" spans="1:8" ht="13.5">
      <c r="A1476" s="1" t="s">
        <v>38</v>
      </c>
      <c r="B1476" s="1">
        <v>245.87</v>
      </c>
      <c r="C1476" s="1">
        <v>171.01</v>
      </c>
      <c r="D1476" s="1">
        <v>22.34</v>
      </c>
      <c r="E1476" s="1">
        <v>9.13</v>
      </c>
      <c r="F1476" s="1">
        <v>1.65</v>
      </c>
      <c r="G1476" s="1">
        <v>1.31</v>
      </c>
      <c r="H1476" s="1">
        <v>0.68</v>
      </c>
    </row>
    <row r="1477" ht="13.5">
      <c r="A1477" s="1" t="s">
        <v>39</v>
      </c>
    </row>
    <row r="1478" spans="1:8" ht="13.5">
      <c r="A1478" s="1" t="s">
        <v>40</v>
      </c>
      <c r="B1478" s="1">
        <v>19.58</v>
      </c>
      <c r="C1478" s="1">
        <v>16.52</v>
      </c>
      <c r="D1478" s="1">
        <v>1.81</v>
      </c>
      <c r="E1478" s="1">
        <v>1.12</v>
      </c>
      <c r="F1478" s="1">
        <v>1.14</v>
      </c>
      <c r="G1478" s="1">
        <v>1.08</v>
      </c>
      <c r="H1478" s="1">
        <v>0.76</v>
      </c>
    </row>
    <row r="1479" spans="1:8" ht="13.5">
      <c r="A1479" s="1" t="s">
        <v>41</v>
      </c>
      <c r="B1479" s="1">
        <v>52.29</v>
      </c>
      <c r="C1479" s="1">
        <v>39.81</v>
      </c>
      <c r="D1479" s="1">
        <v>4.69</v>
      </c>
      <c r="E1479" s="1">
        <v>2.98</v>
      </c>
      <c r="F1479" s="1">
        <v>0.33</v>
      </c>
      <c r="G1479" s="1">
        <v>0.2</v>
      </c>
      <c r="H1479" s="1">
        <v>0.14</v>
      </c>
    </row>
    <row r="1480" spans="1:4" ht="13.5">
      <c r="A1480" s="1" t="s">
        <v>42</v>
      </c>
      <c r="B1480" s="1">
        <v>5.17</v>
      </c>
      <c r="C1480" s="1">
        <v>5.76</v>
      </c>
      <c r="D1480" s="1">
        <v>0.47</v>
      </c>
    </row>
    <row r="1481" spans="1:8" ht="13.5">
      <c r="A1481" s="1" t="s">
        <v>43</v>
      </c>
      <c r="B1481" s="1">
        <v>11.13</v>
      </c>
      <c r="C1481" s="1">
        <v>9.37</v>
      </c>
      <c r="D1481" s="1">
        <v>2.25</v>
      </c>
      <c r="E1481" s="1">
        <v>0.59</v>
      </c>
      <c r="F1481" s="1">
        <v>0.22</v>
      </c>
      <c r="G1481" s="1">
        <v>0.16</v>
      </c>
      <c r="H1481" s="1">
        <v>0.09</v>
      </c>
    </row>
    <row r="1482" spans="1:8" ht="13.5">
      <c r="A1482" s="1" t="s">
        <v>44</v>
      </c>
      <c r="B1482" s="1">
        <v>139.84</v>
      </c>
      <c r="C1482" s="1">
        <v>145.21</v>
      </c>
      <c r="D1482" s="1">
        <v>35.38</v>
      </c>
      <c r="E1482" s="1">
        <v>15.96</v>
      </c>
      <c r="F1482" s="1">
        <v>2.27</v>
      </c>
      <c r="G1482" s="1">
        <v>2.07</v>
      </c>
      <c r="H1482" s="1">
        <v>1.01</v>
      </c>
    </row>
    <row r="1483" spans="1:8" ht="13.5">
      <c r="A1483" s="1" t="s">
        <v>45</v>
      </c>
      <c r="B1483" s="1">
        <v>119.21</v>
      </c>
      <c r="C1483" s="1">
        <v>92.62</v>
      </c>
      <c r="D1483" s="1">
        <v>16.06</v>
      </c>
      <c r="E1483" s="1">
        <v>13.21</v>
      </c>
      <c r="F1483" s="1">
        <v>8.52</v>
      </c>
      <c r="G1483" s="1">
        <v>10.08</v>
      </c>
      <c r="H1483" s="1">
        <v>7.72</v>
      </c>
    </row>
    <row r="1484" spans="1:8" ht="13.5">
      <c r="A1484" s="1" t="s">
        <v>46</v>
      </c>
      <c r="B1484" s="1">
        <v>17.48</v>
      </c>
      <c r="C1484" s="1">
        <v>10.48</v>
      </c>
      <c r="D1484" s="1">
        <v>1.31</v>
      </c>
      <c r="E1484" s="1">
        <v>0.58</v>
      </c>
      <c r="F1484" s="1">
        <v>0.29</v>
      </c>
      <c r="G1484" s="1">
        <v>0.22</v>
      </c>
      <c r="H1484" s="1">
        <v>0.14</v>
      </c>
    </row>
    <row r="1485" spans="1:4" ht="13.5">
      <c r="A1485" s="1" t="s">
        <v>47</v>
      </c>
      <c r="B1485" s="1">
        <v>1.35</v>
      </c>
      <c r="C1485" s="1">
        <v>1.02</v>
      </c>
      <c r="D1485" s="1">
        <v>0.29</v>
      </c>
    </row>
    <row r="1486" spans="1:4" ht="13.5">
      <c r="A1486" s="1" t="s">
        <v>48</v>
      </c>
      <c r="B1486" s="1">
        <v>0.84</v>
      </c>
      <c r="C1486" s="1">
        <v>1.09</v>
      </c>
      <c r="D1486" s="1">
        <v>0.18</v>
      </c>
    </row>
    <row r="1487" spans="1:3" ht="13.5">
      <c r="A1487" s="1" t="s">
        <v>49</v>
      </c>
      <c r="B1487" s="1">
        <v>1.95</v>
      </c>
      <c r="C1487" s="1">
        <v>0.4</v>
      </c>
    </row>
    <row r="1488" ht="13.5">
      <c r="A1488" s="1" t="s">
        <v>50</v>
      </c>
    </row>
    <row r="1489" ht="13.5">
      <c r="A1489" s="1" t="s">
        <v>51</v>
      </c>
    </row>
    <row r="1490" ht="13.5">
      <c r="A1490" s="1" t="s">
        <v>52</v>
      </c>
    </row>
    <row r="1491" ht="13.5">
      <c r="A1491" s="1" t="s">
        <v>53</v>
      </c>
    </row>
    <row r="1492" ht="13.5">
      <c r="A1492" s="1" t="s">
        <v>54</v>
      </c>
    </row>
    <row r="1494" spans="1:8" ht="13.5">
      <c r="A1494" s="1" t="s">
        <v>55</v>
      </c>
      <c r="B1494" s="1">
        <f aca="true" t="shared" si="103" ref="B1494:H1494">SUM(B1438:B1492)</f>
        <v>3475.5399999999995</v>
      </c>
      <c r="C1494" s="1">
        <f t="shared" si="103"/>
        <v>2737.9700000000007</v>
      </c>
      <c r="D1494" s="1">
        <f t="shared" si="103"/>
        <v>462.63</v>
      </c>
      <c r="E1494" s="1">
        <f t="shared" si="103"/>
        <v>269.59999999999997</v>
      </c>
      <c r="F1494" s="1">
        <f t="shared" si="103"/>
        <v>70.9</v>
      </c>
      <c r="G1494" s="1">
        <f t="shared" si="103"/>
        <v>42.809999999999995</v>
      </c>
      <c r="H1494" s="1">
        <f t="shared" si="103"/>
        <v>31.020000000000003</v>
      </c>
    </row>
    <row r="1500" ht="13.5">
      <c r="C1500" s="1" t="s">
        <v>174</v>
      </c>
    </row>
    <row r="1502" spans="1:2" ht="13.5">
      <c r="A1502" s="1" t="s">
        <v>1</v>
      </c>
      <c r="B1502" s="1" t="s">
        <v>136</v>
      </c>
    </row>
    <row r="1504" ht="13.5">
      <c r="A1504" s="1" t="s">
        <v>3</v>
      </c>
    </row>
    <row r="1505" ht="13.5">
      <c r="A1505" s="1" t="s">
        <v>4</v>
      </c>
    </row>
    <row r="1506" ht="13.5">
      <c r="A1506" s="1" t="s">
        <v>5</v>
      </c>
    </row>
    <row r="1507" ht="13.5">
      <c r="A1507" s="1" t="s">
        <v>6</v>
      </c>
    </row>
    <row r="1508" spans="1:2" ht="13.5">
      <c r="A1508" s="1" t="s">
        <v>7</v>
      </c>
      <c r="B1508" s="1">
        <v>3.23</v>
      </c>
    </row>
    <row r="1509" spans="1:2" ht="13.5">
      <c r="A1509" s="1" t="s">
        <v>8</v>
      </c>
      <c r="B1509" s="1">
        <v>0.84</v>
      </c>
    </row>
    <row r="1510" ht="13.5">
      <c r="A1510" s="1" t="s">
        <v>9</v>
      </c>
    </row>
    <row r="1511" spans="1:2" ht="13.5">
      <c r="A1511" s="1" t="s">
        <v>10</v>
      </c>
      <c r="B1511" s="1">
        <v>1.2</v>
      </c>
    </row>
    <row r="1512" ht="13.5">
      <c r="A1512" s="1" t="s">
        <v>11</v>
      </c>
    </row>
    <row r="1513" ht="13.5">
      <c r="A1513" s="1" t="s">
        <v>12</v>
      </c>
    </row>
    <row r="1514" spans="1:2" ht="13.5">
      <c r="A1514" s="1" t="s">
        <v>12</v>
      </c>
      <c r="B1514" s="1">
        <v>4.68</v>
      </c>
    </row>
    <row r="1515" spans="1:2" ht="13.5">
      <c r="A1515" s="1" t="s">
        <v>13</v>
      </c>
      <c r="B1515" s="1">
        <v>84.56</v>
      </c>
    </row>
    <row r="1516" spans="1:2" ht="13.5">
      <c r="A1516" s="1" t="s">
        <v>14</v>
      </c>
      <c r="B1516" s="1">
        <v>4.63</v>
      </c>
    </row>
    <row r="1517" spans="1:2" ht="13.5">
      <c r="A1517" s="1" t="s">
        <v>15</v>
      </c>
      <c r="B1517" s="1">
        <v>4.45</v>
      </c>
    </row>
    <row r="1518" spans="1:2" ht="13.5">
      <c r="A1518" s="1" t="s">
        <v>16</v>
      </c>
      <c r="B1518" s="1">
        <v>8.18</v>
      </c>
    </row>
    <row r="1519" spans="1:2" ht="13.5">
      <c r="A1519" s="1" t="s">
        <v>17</v>
      </c>
      <c r="B1519" s="1">
        <v>5.14</v>
      </c>
    </row>
    <row r="1520" spans="1:2" ht="13.5">
      <c r="A1520" s="1" t="s">
        <v>18</v>
      </c>
      <c r="B1520" s="1">
        <v>5.91</v>
      </c>
    </row>
    <row r="1521" ht="13.5">
      <c r="A1521" s="1" t="s">
        <v>117</v>
      </c>
    </row>
    <row r="1522" ht="13.5">
      <c r="A1522" s="1" t="s">
        <v>19</v>
      </c>
    </row>
    <row r="1523" spans="1:2" ht="13.5">
      <c r="A1523" s="1" t="s">
        <v>20</v>
      </c>
      <c r="B1523" s="1">
        <v>6.12</v>
      </c>
    </row>
    <row r="1524" spans="1:2" ht="13.5">
      <c r="A1524" s="1" t="s">
        <v>20</v>
      </c>
      <c r="B1524" s="1">
        <v>52.44</v>
      </c>
    </row>
    <row r="1525" spans="1:2" ht="13.5">
      <c r="A1525" s="1" t="s">
        <v>20</v>
      </c>
      <c r="B1525" s="1">
        <v>2.81</v>
      </c>
    </row>
    <row r="1526" spans="1:2" ht="13.5">
      <c r="A1526" s="1" t="s">
        <v>21</v>
      </c>
      <c r="B1526" s="1">
        <v>106.44</v>
      </c>
    </row>
    <row r="1527" ht="13.5">
      <c r="A1527" s="1" t="s">
        <v>22</v>
      </c>
    </row>
    <row r="1528" spans="1:2" ht="13.5">
      <c r="A1528" s="1" t="s">
        <v>23</v>
      </c>
      <c r="B1528" s="1">
        <v>3.69</v>
      </c>
    </row>
    <row r="1529" spans="1:2" ht="13.5">
      <c r="A1529" s="1" t="s">
        <v>24</v>
      </c>
      <c r="B1529" s="1">
        <v>3.79</v>
      </c>
    </row>
    <row r="1530" ht="13.5">
      <c r="A1530" s="1" t="s">
        <v>25</v>
      </c>
    </row>
    <row r="1531" ht="13.5">
      <c r="A1531" s="1" t="s">
        <v>26</v>
      </c>
    </row>
    <row r="1532" spans="1:2" ht="13.5">
      <c r="A1532" s="1" t="s">
        <v>27</v>
      </c>
      <c r="B1532" s="1">
        <v>0.62</v>
      </c>
    </row>
    <row r="1533" ht="13.5">
      <c r="A1533" s="1" t="s">
        <v>28</v>
      </c>
    </row>
    <row r="1534" ht="13.5">
      <c r="A1534" s="1" t="s">
        <v>29</v>
      </c>
    </row>
    <row r="1535" spans="1:2" ht="13.5">
      <c r="A1535" s="1" t="s">
        <v>30</v>
      </c>
      <c r="B1535" s="1">
        <v>17.99</v>
      </c>
    </row>
    <row r="1536" spans="1:2" ht="13.5">
      <c r="A1536" s="1" t="s">
        <v>31</v>
      </c>
      <c r="B1536" s="1">
        <v>47.62</v>
      </c>
    </row>
    <row r="1537" spans="1:2" ht="13.5">
      <c r="A1537" s="1" t="s">
        <v>32</v>
      </c>
      <c r="B1537" s="1">
        <v>14.65</v>
      </c>
    </row>
    <row r="1538" ht="13.5">
      <c r="A1538" s="1" t="s">
        <v>118</v>
      </c>
    </row>
    <row r="1539" spans="1:2" ht="13.5">
      <c r="A1539" s="1" t="s">
        <v>34</v>
      </c>
      <c r="B1539" s="1">
        <v>39.08</v>
      </c>
    </row>
    <row r="1540" spans="1:2" ht="13.5">
      <c r="A1540" s="1" t="s">
        <v>35</v>
      </c>
      <c r="B1540" s="1">
        <v>11.4</v>
      </c>
    </row>
    <row r="1541" spans="1:2" ht="13.5">
      <c r="A1541" s="1" t="s">
        <v>36</v>
      </c>
      <c r="B1541" s="1">
        <v>11.38</v>
      </c>
    </row>
    <row r="1542" spans="1:2" ht="13.5">
      <c r="A1542" s="1" t="s">
        <v>37</v>
      </c>
      <c r="B1542" s="1">
        <v>4.57</v>
      </c>
    </row>
    <row r="1543" spans="1:2" ht="13.5">
      <c r="A1543" s="1" t="s">
        <v>38</v>
      </c>
      <c r="B1543" s="1">
        <v>22.79</v>
      </c>
    </row>
    <row r="1544" ht="13.5">
      <c r="A1544" s="1" t="s">
        <v>39</v>
      </c>
    </row>
    <row r="1545" spans="1:2" ht="13.5">
      <c r="A1545" s="1" t="s">
        <v>40</v>
      </c>
      <c r="B1545" s="1">
        <v>2.4</v>
      </c>
    </row>
    <row r="1546" spans="1:2" ht="13.5">
      <c r="A1546" s="1" t="s">
        <v>41</v>
      </c>
      <c r="B1546" s="1">
        <v>4.44</v>
      </c>
    </row>
    <row r="1547" spans="1:2" ht="13.5">
      <c r="A1547" s="1" t="s">
        <v>42</v>
      </c>
      <c r="B1547" s="1">
        <v>0.41</v>
      </c>
    </row>
    <row r="1548" spans="1:2" ht="13.5">
      <c r="A1548" s="1" t="s">
        <v>43</v>
      </c>
      <c r="B1548" s="1">
        <v>3.88</v>
      </c>
    </row>
    <row r="1549" spans="1:2" ht="13.5">
      <c r="A1549" s="1" t="s">
        <v>44</v>
      </c>
      <c r="B1549" s="1">
        <v>36.69</v>
      </c>
    </row>
    <row r="1550" spans="1:2" ht="13.5">
      <c r="A1550" s="1" t="s">
        <v>45</v>
      </c>
      <c r="B1550" s="1">
        <v>48.39</v>
      </c>
    </row>
    <row r="1551" spans="1:2" ht="13.5">
      <c r="A1551" s="1" t="s">
        <v>46</v>
      </c>
      <c r="B1551" s="1">
        <v>1.43</v>
      </c>
    </row>
    <row r="1552" spans="1:2" ht="13.5">
      <c r="A1552" s="1" t="s">
        <v>47</v>
      </c>
      <c r="B1552" s="1">
        <v>0.38</v>
      </c>
    </row>
    <row r="1553" spans="1:2" ht="13.5">
      <c r="A1553" s="1" t="s">
        <v>48</v>
      </c>
      <c r="B1553" s="1">
        <v>0.33</v>
      </c>
    </row>
    <row r="1554" ht="13.5">
      <c r="A1554" s="1" t="s">
        <v>49</v>
      </c>
    </row>
    <row r="1555" ht="13.5">
      <c r="A1555" s="1" t="s">
        <v>50</v>
      </c>
    </row>
    <row r="1556" ht="13.5">
      <c r="A1556" s="1" t="s">
        <v>51</v>
      </c>
    </row>
    <row r="1557" ht="13.5">
      <c r="A1557" s="1" t="s">
        <v>52</v>
      </c>
    </row>
    <row r="1558" ht="13.5">
      <c r="A1558" s="1" t="s">
        <v>53</v>
      </c>
    </row>
    <row r="1559" ht="13.5">
      <c r="A1559" s="1" t="s">
        <v>54</v>
      </c>
    </row>
    <row r="1561" spans="1:2" ht="13.5">
      <c r="A1561" s="1" t="s">
        <v>55</v>
      </c>
      <c r="B1561" s="1">
        <f>SUM(B1505:B1559)</f>
        <v>566.56</v>
      </c>
    </row>
    <row r="1566" ht="13.5">
      <c r="C1566" s="1" t="s">
        <v>175</v>
      </c>
    </row>
    <row r="1568" spans="1:9" ht="13.5">
      <c r="A1568" s="1" t="s">
        <v>1</v>
      </c>
      <c r="B1568" s="1" t="s">
        <v>57</v>
      </c>
      <c r="C1568" s="1" t="s">
        <v>88</v>
      </c>
      <c r="D1568" s="1" t="s">
        <v>89</v>
      </c>
      <c r="E1568" s="1" t="s">
        <v>129</v>
      </c>
      <c r="F1568" s="1" t="s">
        <v>130</v>
      </c>
      <c r="G1568" s="1" t="s">
        <v>131</v>
      </c>
      <c r="H1568" s="1" t="s">
        <v>132</v>
      </c>
      <c r="I1568" s="1" t="s">
        <v>138</v>
      </c>
    </row>
    <row r="1570" ht="13.5">
      <c r="A1570" s="1" t="s">
        <v>3</v>
      </c>
    </row>
    <row r="1571" ht="13.5">
      <c r="A1571" s="1" t="s">
        <v>4</v>
      </c>
    </row>
    <row r="1572" ht="13.5">
      <c r="A1572" s="1" t="s">
        <v>5</v>
      </c>
    </row>
    <row r="1573" ht="13.5">
      <c r="A1573" s="1" t="s">
        <v>6</v>
      </c>
    </row>
    <row r="1574" spans="1:8" ht="13.5">
      <c r="A1574" s="1" t="s">
        <v>7</v>
      </c>
      <c r="B1574" s="1">
        <v>5.28</v>
      </c>
      <c r="C1574" s="1">
        <v>4.84</v>
      </c>
      <c r="D1574" s="1">
        <v>2.72</v>
      </c>
      <c r="E1574" s="1">
        <v>1.39</v>
      </c>
      <c r="F1574" s="1">
        <v>0.91</v>
      </c>
      <c r="G1574" s="1">
        <v>2.62</v>
      </c>
      <c r="H1574" s="1">
        <v>0.91</v>
      </c>
    </row>
    <row r="1575" spans="1:4" ht="13.5">
      <c r="A1575" s="1" t="s">
        <v>8</v>
      </c>
      <c r="B1575" s="1">
        <v>0.7</v>
      </c>
      <c r="C1575" s="1">
        <v>0.85</v>
      </c>
      <c r="D1575" s="1">
        <v>0.59</v>
      </c>
    </row>
    <row r="1576" ht="13.5">
      <c r="A1576" s="1" t="s">
        <v>9</v>
      </c>
    </row>
    <row r="1577" spans="1:8" ht="13.5">
      <c r="A1577" s="1" t="s">
        <v>10</v>
      </c>
      <c r="B1577" s="1">
        <v>1.25</v>
      </c>
      <c r="C1577" s="1">
        <v>1.15</v>
      </c>
      <c r="D1577" s="1">
        <v>0.79</v>
      </c>
      <c r="E1577" s="1">
        <v>0.42</v>
      </c>
      <c r="F1577" s="1">
        <v>0.25</v>
      </c>
      <c r="G1577" s="1">
        <v>0.12</v>
      </c>
      <c r="H1577" s="1">
        <v>0.05</v>
      </c>
    </row>
    <row r="1578" ht="13.5">
      <c r="A1578" s="1" t="s">
        <v>11</v>
      </c>
    </row>
    <row r="1579" ht="13.5">
      <c r="A1579" s="1" t="s">
        <v>12</v>
      </c>
    </row>
    <row r="1580" spans="1:7" ht="13.5">
      <c r="A1580" s="1" t="s">
        <v>12</v>
      </c>
      <c r="B1580" s="1">
        <v>2.75</v>
      </c>
      <c r="C1580" s="1">
        <v>3.35</v>
      </c>
      <c r="D1580" s="1">
        <v>1.56</v>
      </c>
      <c r="E1580" s="1">
        <v>0.4</v>
      </c>
      <c r="F1580" s="1">
        <v>0.37</v>
      </c>
      <c r="G1580" s="1">
        <v>0.26</v>
      </c>
    </row>
    <row r="1581" spans="1:9" ht="13.5">
      <c r="A1581" s="1" t="s">
        <v>13</v>
      </c>
      <c r="B1581" s="1">
        <v>235.21</v>
      </c>
      <c r="C1581" s="1">
        <v>222.63</v>
      </c>
      <c r="D1581" s="1">
        <v>54.77</v>
      </c>
      <c r="E1581" s="1">
        <v>25.75</v>
      </c>
      <c r="F1581" s="1">
        <v>11.18</v>
      </c>
      <c r="G1581" s="1">
        <v>4.82</v>
      </c>
      <c r="H1581" s="1">
        <v>1.37</v>
      </c>
      <c r="I1581" s="1">
        <v>1.71</v>
      </c>
    </row>
    <row r="1582" spans="1:9" ht="13.5">
      <c r="A1582" s="1" t="s">
        <v>14</v>
      </c>
      <c r="B1582" s="1">
        <v>6.15</v>
      </c>
      <c r="C1582" s="1">
        <v>5.91</v>
      </c>
      <c r="D1582" s="1">
        <v>3.96</v>
      </c>
      <c r="E1582" s="1">
        <v>1.92</v>
      </c>
      <c r="F1582" s="1">
        <v>1.46</v>
      </c>
      <c r="G1582" s="1">
        <v>0.79</v>
      </c>
      <c r="H1582" s="1">
        <v>0.28</v>
      </c>
      <c r="I1582" s="1">
        <v>0.48</v>
      </c>
    </row>
    <row r="1583" spans="1:8" ht="13.5">
      <c r="A1583" s="1" t="s">
        <v>15</v>
      </c>
      <c r="B1583" s="1">
        <v>5.67</v>
      </c>
      <c r="C1583" s="1">
        <v>4.66</v>
      </c>
      <c r="D1583" s="1">
        <v>1.72</v>
      </c>
      <c r="E1583" s="1">
        <v>1.04</v>
      </c>
      <c r="F1583" s="1">
        <v>0.93</v>
      </c>
      <c r="G1583" s="1">
        <v>0.56</v>
      </c>
      <c r="H1583" s="1">
        <v>0.25</v>
      </c>
    </row>
    <row r="1584" spans="1:9" ht="13.5">
      <c r="A1584" s="1" t="s">
        <v>16</v>
      </c>
      <c r="B1584" s="1">
        <v>10.3</v>
      </c>
      <c r="C1584" s="1">
        <v>10.46</v>
      </c>
      <c r="D1584" s="1">
        <v>6</v>
      </c>
      <c r="E1584" s="1">
        <v>2.86</v>
      </c>
      <c r="F1584" s="1">
        <v>2.7</v>
      </c>
      <c r="G1584" s="1">
        <v>1.37</v>
      </c>
      <c r="H1584" s="1">
        <v>0.56</v>
      </c>
      <c r="I1584" s="1">
        <v>0.78</v>
      </c>
    </row>
    <row r="1585" spans="1:7" ht="13.5">
      <c r="A1585" s="1" t="s">
        <v>17</v>
      </c>
      <c r="B1585" s="1">
        <v>2.38</v>
      </c>
      <c r="C1585" s="1">
        <v>2.11</v>
      </c>
      <c r="D1585" s="1">
        <v>2.82</v>
      </c>
      <c r="E1585" s="1">
        <v>0.57</v>
      </c>
      <c r="F1585" s="1">
        <v>0.36</v>
      </c>
      <c r="G1585" s="1">
        <v>0.18</v>
      </c>
    </row>
    <row r="1586" spans="1:8" ht="13.5">
      <c r="A1586" s="1" t="s">
        <v>18</v>
      </c>
      <c r="B1586" s="1">
        <v>3.79</v>
      </c>
      <c r="C1586" s="1">
        <v>4.15</v>
      </c>
      <c r="D1586" s="1">
        <v>2.87</v>
      </c>
      <c r="E1586" s="1">
        <v>1</v>
      </c>
      <c r="F1586" s="1">
        <v>0.86</v>
      </c>
      <c r="G1586" s="1">
        <v>0.53</v>
      </c>
      <c r="H1586" s="1">
        <v>0.2</v>
      </c>
    </row>
    <row r="1587" ht="13.5">
      <c r="A1587" s="1" t="s">
        <v>117</v>
      </c>
    </row>
    <row r="1588" ht="13.5">
      <c r="A1588" s="1" t="s">
        <v>19</v>
      </c>
    </row>
    <row r="1589" spans="1:8" ht="13.5">
      <c r="A1589" s="1" t="s">
        <v>20</v>
      </c>
      <c r="B1589" s="1">
        <v>5.14</v>
      </c>
      <c r="C1589" s="1">
        <v>5.36</v>
      </c>
      <c r="D1589" s="1">
        <v>2.09</v>
      </c>
      <c r="E1589" s="1">
        <v>1.53</v>
      </c>
      <c r="F1589" s="1">
        <v>1.15</v>
      </c>
      <c r="G1589" s="1">
        <v>0.71</v>
      </c>
      <c r="H1589" s="1">
        <v>0.21</v>
      </c>
    </row>
    <row r="1590" spans="1:9" ht="13.5">
      <c r="A1590" s="1" t="s">
        <v>20</v>
      </c>
      <c r="B1590" s="1">
        <v>70.85</v>
      </c>
      <c r="C1590" s="1">
        <v>74.95</v>
      </c>
      <c r="D1590" s="1">
        <v>28.95</v>
      </c>
      <c r="E1590" s="1">
        <v>12.03</v>
      </c>
      <c r="F1590" s="1">
        <v>6.63</v>
      </c>
      <c r="G1590" s="1">
        <v>3.98</v>
      </c>
      <c r="H1590" s="1">
        <v>1.75</v>
      </c>
      <c r="I1590" s="1">
        <v>2.04</v>
      </c>
    </row>
    <row r="1591" spans="1:8" ht="13.5">
      <c r="A1591" s="1" t="s">
        <v>20</v>
      </c>
      <c r="B1591" s="1">
        <v>4.34</v>
      </c>
      <c r="C1591" s="1">
        <v>5.02</v>
      </c>
      <c r="D1591" s="1">
        <v>2.52</v>
      </c>
      <c r="E1591" s="1">
        <v>1.61</v>
      </c>
      <c r="F1591" s="1">
        <v>1.25</v>
      </c>
      <c r="G1591" s="1">
        <v>0.61</v>
      </c>
      <c r="H1591" s="1">
        <v>0.18</v>
      </c>
    </row>
    <row r="1592" spans="1:9" ht="13.5">
      <c r="A1592" s="1" t="s">
        <v>21</v>
      </c>
      <c r="B1592" s="1">
        <v>338.38</v>
      </c>
      <c r="C1592" s="1">
        <v>305.62</v>
      </c>
      <c r="D1592" s="1">
        <v>110.2</v>
      </c>
      <c r="E1592" s="1">
        <v>63.85</v>
      </c>
      <c r="F1592" s="1">
        <v>25.17</v>
      </c>
      <c r="G1592" s="1">
        <v>11.8</v>
      </c>
      <c r="H1592" s="1">
        <v>4.16</v>
      </c>
      <c r="I1592" s="1">
        <v>7.09</v>
      </c>
    </row>
    <row r="1593" ht="13.5">
      <c r="A1593" s="1" t="s">
        <v>22</v>
      </c>
    </row>
    <row r="1594" spans="1:9" ht="13.5">
      <c r="A1594" s="1" t="s">
        <v>23</v>
      </c>
      <c r="B1594" s="1">
        <v>3.41</v>
      </c>
      <c r="C1594" s="1">
        <v>4.03</v>
      </c>
      <c r="D1594" s="1">
        <v>3.14</v>
      </c>
      <c r="E1594" s="1">
        <v>3.31</v>
      </c>
      <c r="F1594" s="1">
        <v>1.87</v>
      </c>
      <c r="G1594" s="1">
        <v>1.05</v>
      </c>
      <c r="H1594" s="1">
        <v>0.39</v>
      </c>
      <c r="I1594" s="1">
        <v>0.59</v>
      </c>
    </row>
    <row r="1595" spans="1:8" ht="13.5">
      <c r="A1595" s="1" t="s">
        <v>24</v>
      </c>
      <c r="B1595" s="1">
        <v>5.93</v>
      </c>
      <c r="C1595" s="1">
        <v>6.29</v>
      </c>
      <c r="D1595" s="1">
        <v>0.47</v>
      </c>
      <c r="E1595" s="1">
        <v>1.17</v>
      </c>
      <c r="F1595" s="1">
        <v>1.07</v>
      </c>
      <c r="G1595" s="1">
        <v>0.62</v>
      </c>
      <c r="H1595" s="1">
        <v>0.26</v>
      </c>
    </row>
    <row r="1596" ht="13.5">
      <c r="A1596" s="1" t="s">
        <v>25</v>
      </c>
    </row>
    <row r="1597" ht="13.5">
      <c r="A1597" s="1" t="s">
        <v>26</v>
      </c>
    </row>
    <row r="1598" spans="1:6" ht="13.5">
      <c r="A1598" s="1" t="s">
        <v>27</v>
      </c>
      <c r="B1598" s="1">
        <v>0.57</v>
      </c>
      <c r="C1598" s="1">
        <v>0.53</v>
      </c>
      <c r="E1598" s="1">
        <v>0.2</v>
      </c>
      <c r="F1598" s="1">
        <v>0.42</v>
      </c>
    </row>
    <row r="1599" ht="13.5">
      <c r="A1599" s="1" t="s">
        <v>28</v>
      </c>
    </row>
    <row r="1600" ht="13.5">
      <c r="A1600" s="1" t="s">
        <v>29</v>
      </c>
    </row>
    <row r="1601" spans="1:8" ht="13.5">
      <c r="A1601" s="1" t="s">
        <v>30</v>
      </c>
      <c r="B1601" s="1">
        <v>4.14</v>
      </c>
      <c r="C1601" s="1">
        <v>7.3</v>
      </c>
      <c r="D1601" s="1">
        <v>8.48</v>
      </c>
      <c r="E1601" s="1">
        <v>1.99</v>
      </c>
      <c r="F1601" s="1">
        <v>0.29</v>
      </c>
      <c r="G1601" s="1">
        <v>0.14</v>
      </c>
      <c r="H1601" s="1">
        <v>0.09</v>
      </c>
    </row>
    <row r="1602" spans="1:8" ht="13.5">
      <c r="A1602" s="1" t="s">
        <v>31</v>
      </c>
      <c r="B1602" s="1">
        <v>13.21</v>
      </c>
      <c r="C1602" s="1">
        <v>13.28</v>
      </c>
      <c r="D1602" s="1">
        <v>16.87</v>
      </c>
      <c r="E1602" s="1">
        <v>2.12</v>
      </c>
      <c r="F1602" s="1">
        <v>0.53</v>
      </c>
      <c r="G1602" s="1">
        <v>0.26</v>
      </c>
      <c r="H1602" s="1">
        <v>0.07</v>
      </c>
    </row>
    <row r="1603" spans="1:9" ht="13.5">
      <c r="A1603" s="1" t="s">
        <v>32</v>
      </c>
      <c r="B1603" s="1">
        <v>23.83</v>
      </c>
      <c r="C1603" s="1">
        <v>21.77</v>
      </c>
      <c r="D1603" s="1">
        <v>3.29</v>
      </c>
      <c r="E1603" s="1">
        <v>3.27</v>
      </c>
      <c r="F1603" s="1">
        <v>1.49</v>
      </c>
      <c r="G1603" s="1">
        <v>0.89</v>
      </c>
      <c r="H1603" s="1">
        <v>0.26</v>
      </c>
      <c r="I1603" s="1">
        <v>0.53</v>
      </c>
    </row>
    <row r="1604" ht="13.5">
      <c r="A1604" s="1" t="s">
        <v>118</v>
      </c>
    </row>
    <row r="1605" spans="1:9" ht="13.5">
      <c r="A1605" s="1" t="s">
        <v>34</v>
      </c>
      <c r="B1605" s="1">
        <v>92.31</v>
      </c>
      <c r="C1605" s="1">
        <v>79.23</v>
      </c>
      <c r="D1605" s="1">
        <v>34.22</v>
      </c>
      <c r="E1605" s="1">
        <v>24.92</v>
      </c>
      <c r="F1605" s="1">
        <v>14.57</v>
      </c>
      <c r="G1605" s="1">
        <v>8.58</v>
      </c>
      <c r="H1605" s="1">
        <v>5.14</v>
      </c>
      <c r="I1605" s="1">
        <v>5.18</v>
      </c>
    </row>
    <row r="1606" spans="1:9" ht="13.5">
      <c r="A1606" s="1" t="s">
        <v>35</v>
      </c>
      <c r="B1606" s="1">
        <v>21.81</v>
      </c>
      <c r="C1606" s="1">
        <v>22.9</v>
      </c>
      <c r="D1606" s="1">
        <v>9.61</v>
      </c>
      <c r="E1606" s="1">
        <v>5.23</v>
      </c>
      <c r="F1606" s="1">
        <v>3.01</v>
      </c>
      <c r="G1606" s="1">
        <v>2.01</v>
      </c>
      <c r="H1606" s="1">
        <v>0.92</v>
      </c>
      <c r="I1606" s="1">
        <v>2.03</v>
      </c>
    </row>
    <row r="1607" spans="1:9" ht="13.5">
      <c r="A1607" s="1" t="s">
        <v>36</v>
      </c>
      <c r="B1607" s="1">
        <v>36.74</v>
      </c>
      <c r="C1607" s="1">
        <v>32.6</v>
      </c>
      <c r="D1607" s="1">
        <v>13.03</v>
      </c>
      <c r="E1607" s="1">
        <v>6.17</v>
      </c>
      <c r="F1607" s="1">
        <v>3.39</v>
      </c>
      <c r="G1607" s="1">
        <v>1.58</v>
      </c>
      <c r="H1607" s="1">
        <v>0.74</v>
      </c>
      <c r="I1607" s="1">
        <v>3.47</v>
      </c>
    </row>
    <row r="1608" spans="1:8" ht="13.5">
      <c r="A1608" s="1" t="s">
        <v>37</v>
      </c>
      <c r="B1608" s="1">
        <v>0.4</v>
      </c>
      <c r="C1608" s="1">
        <v>1.96</v>
      </c>
      <c r="D1608" s="1">
        <v>2.2</v>
      </c>
      <c r="E1608" s="1">
        <v>0.8</v>
      </c>
      <c r="F1608" s="1">
        <v>0.64</v>
      </c>
      <c r="G1608" s="1">
        <v>0.62</v>
      </c>
      <c r="H1608" s="1">
        <v>0.2</v>
      </c>
    </row>
    <row r="1609" spans="1:9" ht="13.5">
      <c r="A1609" s="1" t="s">
        <v>38</v>
      </c>
      <c r="B1609" s="1">
        <v>6.04</v>
      </c>
      <c r="C1609" s="1">
        <v>5.47</v>
      </c>
      <c r="D1609" s="1">
        <v>11.88</v>
      </c>
      <c r="E1609" s="1">
        <v>4.24</v>
      </c>
      <c r="F1609" s="1">
        <v>2.57</v>
      </c>
      <c r="G1609" s="1">
        <v>2.3</v>
      </c>
      <c r="H1609" s="1">
        <v>0.68</v>
      </c>
      <c r="I1609" s="1">
        <v>0.82</v>
      </c>
    </row>
    <row r="1610" ht="13.5">
      <c r="A1610" s="1" t="s">
        <v>39</v>
      </c>
    </row>
    <row r="1611" spans="1:8" ht="13.5">
      <c r="A1611" s="1" t="s">
        <v>40</v>
      </c>
      <c r="B1611" s="1">
        <v>3.81</v>
      </c>
      <c r="C1611" s="1">
        <v>3.14</v>
      </c>
      <c r="D1611" s="1">
        <v>1.63</v>
      </c>
      <c r="E1611" s="1">
        <v>0.75</v>
      </c>
      <c r="F1611" s="1">
        <v>0.74</v>
      </c>
      <c r="G1611" s="1">
        <v>1.43</v>
      </c>
      <c r="H1611" s="1">
        <v>0.41</v>
      </c>
    </row>
    <row r="1612" spans="1:9" ht="13.5">
      <c r="A1612" s="1" t="s">
        <v>41</v>
      </c>
      <c r="B1612" s="1">
        <v>15.33</v>
      </c>
      <c r="C1612" s="1">
        <v>14.53</v>
      </c>
      <c r="D1612" s="1">
        <v>2.38</v>
      </c>
      <c r="E1612" s="1">
        <v>1.32</v>
      </c>
      <c r="F1612" s="1">
        <v>0.98</v>
      </c>
      <c r="G1612" s="1">
        <v>0.32</v>
      </c>
      <c r="H1612" s="1">
        <v>0.1</v>
      </c>
      <c r="I1612" s="1">
        <v>0.41</v>
      </c>
    </row>
    <row r="1613" spans="1:5" ht="13.5">
      <c r="A1613" s="1" t="s">
        <v>42</v>
      </c>
      <c r="B1613" s="1">
        <v>0.84</v>
      </c>
      <c r="C1613" s="1">
        <v>1.06</v>
      </c>
      <c r="D1613" s="1">
        <v>0.18</v>
      </c>
      <c r="E1613" s="1">
        <v>0.09</v>
      </c>
    </row>
    <row r="1614" spans="1:8" ht="13.5">
      <c r="A1614" s="1" t="s">
        <v>43</v>
      </c>
      <c r="B1614" s="1">
        <v>1.29</v>
      </c>
      <c r="C1614" s="1">
        <v>1.29</v>
      </c>
      <c r="D1614" s="1">
        <v>1.12</v>
      </c>
      <c r="E1614" s="1">
        <v>0.34</v>
      </c>
      <c r="F1614" s="1">
        <v>0.38</v>
      </c>
      <c r="G1614" s="1">
        <v>0.33</v>
      </c>
      <c r="H1614" s="1">
        <v>0.1</v>
      </c>
    </row>
    <row r="1615" spans="1:9" ht="13.5">
      <c r="A1615" s="1" t="s">
        <v>44</v>
      </c>
      <c r="B1615" s="1">
        <v>9.59</v>
      </c>
      <c r="C1615" s="1">
        <v>8.26</v>
      </c>
      <c r="D1615" s="1">
        <v>19.84</v>
      </c>
      <c r="E1615" s="1">
        <v>6.41</v>
      </c>
      <c r="F1615" s="1">
        <v>4.4</v>
      </c>
      <c r="G1615" s="1">
        <v>3.67</v>
      </c>
      <c r="H1615" s="1">
        <v>1.14</v>
      </c>
      <c r="I1615" s="1">
        <v>0.9</v>
      </c>
    </row>
    <row r="1616" spans="1:9" ht="13.5">
      <c r="A1616" s="1" t="s">
        <v>45</v>
      </c>
      <c r="B1616" s="1">
        <v>16.07</v>
      </c>
      <c r="C1616" s="1">
        <v>34.22</v>
      </c>
      <c r="D1616" s="1">
        <v>17.53</v>
      </c>
      <c r="E1616" s="1">
        <v>0.88</v>
      </c>
      <c r="F1616" s="1">
        <v>1.37</v>
      </c>
      <c r="G1616" s="1">
        <v>22.35</v>
      </c>
      <c r="H1616" s="1">
        <v>0.69</v>
      </c>
      <c r="I1616" s="1">
        <v>1.02</v>
      </c>
    </row>
    <row r="1617" spans="1:9" ht="13.5">
      <c r="A1617" s="1" t="s">
        <v>46</v>
      </c>
      <c r="B1617" s="1">
        <v>3.04</v>
      </c>
      <c r="C1617" s="1">
        <v>4.7</v>
      </c>
      <c r="D1617" s="1">
        <v>0.48</v>
      </c>
      <c r="E1617" s="1">
        <v>0.37</v>
      </c>
      <c r="F1617" s="1">
        <v>0.37</v>
      </c>
      <c r="G1617" s="1">
        <v>0.37</v>
      </c>
      <c r="H1617" s="1">
        <v>0.07</v>
      </c>
      <c r="I1617" s="1">
        <v>0.28</v>
      </c>
    </row>
    <row r="1618" spans="1:5" ht="13.5">
      <c r="A1618" s="1" t="s">
        <v>47</v>
      </c>
      <c r="B1618" s="1">
        <v>0.18</v>
      </c>
      <c r="C1618" s="1">
        <v>0.3</v>
      </c>
      <c r="D1618" s="1">
        <v>0.44</v>
      </c>
      <c r="E1618" s="1">
        <v>0.08</v>
      </c>
    </row>
    <row r="1619" spans="1:4" ht="13.5">
      <c r="A1619" s="1" t="s">
        <v>48</v>
      </c>
      <c r="B1619" s="1">
        <v>0.84</v>
      </c>
      <c r="C1619" s="1">
        <v>1.27</v>
      </c>
      <c r="D1619" s="1">
        <v>0.14</v>
      </c>
    </row>
    <row r="1620" spans="1:3" ht="13.5">
      <c r="A1620" s="1" t="s">
        <v>49</v>
      </c>
      <c r="C1620" s="1">
        <v>0.13</v>
      </c>
    </row>
    <row r="1621" ht="13.5">
      <c r="A1621" s="1" t="s">
        <v>50</v>
      </c>
    </row>
    <row r="1622" ht="13.5">
      <c r="A1622" s="1" t="s">
        <v>51</v>
      </c>
    </row>
    <row r="1623" ht="13.5">
      <c r="A1623" s="1" t="s">
        <v>52</v>
      </c>
    </row>
    <row r="1624" ht="13.5">
      <c r="A1624" s="1" t="s">
        <v>53</v>
      </c>
    </row>
    <row r="1625" ht="13.5">
      <c r="A1625" s="1" t="s">
        <v>54</v>
      </c>
    </row>
    <row r="1627" spans="1:9" ht="13.5">
      <c r="A1627" s="1" t="s">
        <v>55</v>
      </c>
      <c r="B1627" s="1">
        <f aca="true" t="shared" si="104" ref="B1627:I1627">SUM(B1571:B1625)</f>
        <v>951.57</v>
      </c>
      <c r="C1627" s="1">
        <f t="shared" si="104"/>
        <v>915.3199999999997</v>
      </c>
      <c r="D1627" s="1">
        <f t="shared" si="104"/>
        <v>368.48999999999995</v>
      </c>
      <c r="E1627" s="1">
        <f t="shared" si="104"/>
        <v>178.03000000000003</v>
      </c>
      <c r="F1627" s="1">
        <f t="shared" si="104"/>
        <v>91.31000000000002</v>
      </c>
      <c r="G1627" s="1">
        <f t="shared" si="104"/>
        <v>74.87</v>
      </c>
      <c r="H1627" s="1">
        <f t="shared" si="104"/>
        <v>21.180000000000003</v>
      </c>
      <c r="I1627" s="1">
        <f t="shared" si="104"/>
        <v>27.33</v>
      </c>
    </row>
    <row r="1632" ht="13.5">
      <c r="C1632" s="1" t="s">
        <v>176</v>
      </c>
    </row>
    <row r="1634" spans="1:2" ht="13.5">
      <c r="A1634" s="1" t="s">
        <v>1</v>
      </c>
      <c r="B1634" s="1" t="s">
        <v>136</v>
      </c>
    </row>
    <row r="1636" ht="13.5">
      <c r="A1636" s="1" t="s">
        <v>3</v>
      </c>
    </row>
    <row r="1637" ht="13.5">
      <c r="A1637" s="1" t="s">
        <v>4</v>
      </c>
    </row>
    <row r="1638" ht="13.5">
      <c r="A1638" s="1" t="s">
        <v>5</v>
      </c>
    </row>
    <row r="1639" ht="13.5">
      <c r="A1639" s="1" t="s">
        <v>6</v>
      </c>
    </row>
    <row r="1640" spans="1:2" ht="13.5">
      <c r="A1640" s="1" t="s">
        <v>7</v>
      </c>
      <c r="B1640" s="1">
        <v>0.66</v>
      </c>
    </row>
    <row r="1641" ht="13.5">
      <c r="A1641" s="1" t="s">
        <v>8</v>
      </c>
    </row>
    <row r="1642" ht="13.5">
      <c r="A1642" s="1" t="s">
        <v>9</v>
      </c>
    </row>
    <row r="1643" spans="1:2" ht="13.5">
      <c r="A1643" s="1" t="s">
        <v>10</v>
      </c>
      <c r="B1643" s="1">
        <v>0.34</v>
      </c>
    </row>
    <row r="1644" ht="13.5">
      <c r="A1644" s="1" t="s">
        <v>11</v>
      </c>
    </row>
    <row r="1645" ht="13.5">
      <c r="A1645" s="1" t="s">
        <v>12</v>
      </c>
    </row>
    <row r="1646" spans="1:2" ht="13.5">
      <c r="A1646" s="1" t="s">
        <v>12</v>
      </c>
      <c r="B1646" s="1">
        <v>2.14</v>
      </c>
    </row>
    <row r="1647" spans="1:2" ht="13.5">
      <c r="A1647" s="1" t="s">
        <v>13</v>
      </c>
      <c r="B1647" s="1">
        <v>38.98</v>
      </c>
    </row>
    <row r="1648" spans="1:2" ht="13.5">
      <c r="A1648" s="1" t="s">
        <v>14</v>
      </c>
      <c r="B1648" s="1">
        <v>2.19</v>
      </c>
    </row>
    <row r="1649" spans="1:2" ht="13.5">
      <c r="A1649" s="1" t="s">
        <v>15</v>
      </c>
      <c r="B1649" s="1">
        <v>1.62</v>
      </c>
    </row>
    <row r="1650" spans="1:2" ht="13.5">
      <c r="A1650" s="1" t="s">
        <v>16</v>
      </c>
      <c r="B1650" s="1">
        <v>3.32</v>
      </c>
    </row>
    <row r="1651" spans="1:2" ht="13.5">
      <c r="A1651" s="1" t="s">
        <v>17</v>
      </c>
      <c r="B1651" s="1">
        <v>1.55</v>
      </c>
    </row>
    <row r="1652" spans="1:2" ht="13.5">
      <c r="A1652" s="1" t="s">
        <v>18</v>
      </c>
      <c r="B1652" s="1">
        <v>1.97</v>
      </c>
    </row>
    <row r="1653" ht="13.5">
      <c r="A1653" s="1" t="s">
        <v>117</v>
      </c>
    </row>
    <row r="1654" ht="13.5">
      <c r="A1654" s="1" t="s">
        <v>19</v>
      </c>
    </row>
    <row r="1655" spans="1:2" ht="13.5">
      <c r="A1655" s="1" t="s">
        <v>20</v>
      </c>
      <c r="B1655" s="1">
        <v>4.19</v>
      </c>
    </row>
    <row r="1656" spans="1:2" ht="13.5">
      <c r="A1656" s="1" t="s">
        <v>20</v>
      </c>
      <c r="B1656" s="1">
        <v>25.92</v>
      </c>
    </row>
    <row r="1657" spans="1:2" ht="13.5">
      <c r="A1657" s="1" t="s">
        <v>20</v>
      </c>
      <c r="B1657" s="1">
        <v>1.34</v>
      </c>
    </row>
    <row r="1658" spans="1:2" ht="13.5">
      <c r="A1658" s="1" t="s">
        <v>21</v>
      </c>
      <c r="B1658" s="1">
        <v>72.19</v>
      </c>
    </row>
    <row r="1659" ht="13.5">
      <c r="A1659" s="1" t="s">
        <v>22</v>
      </c>
    </row>
    <row r="1660" spans="1:2" ht="13.5">
      <c r="A1660" s="1" t="s">
        <v>23</v>
      </c>
      <c r="B1660" s="1">
        <v>3.33</v>
      </c>
    </row>
    <row r="1661" spans="1:2" ht="13.5">
      <c r="A1661" s="1" t="s">
        <v>24</v>
      </c>
      <c r="B1661" s="1">
        <v>1.58</v>
      </c>
    </row>
    <row r="1662" ht="13.5">
      <c r="A1662" s="1" t="s">
        <v>25</v>
      </c>
    </row>
    <row r="1663" ht="13.5">
      <c r="A1663" s="1" t="s">
        <v>26</v>
      </c>
    </row>
    <row r="1664" spans="1:2" ht="13.5">
      <c r="A1664" s="1" t="s">
        <v>27</v>
      </c>
      <c r="B1664" s="1">
        <v>0.3</v>
      </c>
    </row>
    <row r="1665" ht="13.5">
      <c r="A1665" s="1" t="s">
        <v>28</v>
      </c>
    </row>
    <row r="1666" ht="13.5">
      <c r="A1666" s="1" t="s">
        <v>29</v>
      </c>
    </row>
    <row r="1667" spans="1:2" ht="13.5">
      <c r="A1667" s="1" t="s">
        <v>30</v>
      </c>
      <c r="B1667" s="1">
        <v>6.92</v>
      </c>
    </row>
    <row r="1668" spans="1:2" ht="13.5">
      <c r="A1668" s="1" t="s">
        <v>31</v>
      </c>
      <c r="B1668" s="1">
        <v>17.85</v>
      </c>
    </row>
    <row r="1669" spans="1:2" ht="13.5">
      <c r="A1669" s="1" t="s">
        <v>32</v>
      </c>
      <c r="B1669" s="1">
        <v>5.46</v>
      </c>
    </row>
    <row r="1670" ht="13.5">
      <c r="A1670" s="1" t="s">
        <v>118</v>
      </c>
    </row>
    <row r="1671" spans="1:2" ht="13.5">
      <c r="A1671" s="1" t="s">
        <v>34</v>
      </c>
      <c r="B1671" s="1">
        <v>23.43</v>
      </c>
    </row>
    <row r="1672" spans="1:2" ht="13.5">
      <c r="A1672" s="1" t="s">
        <v>35</v>
      </c>
      <c r="B1672" s="1">
        <v>5.74</v>
      </c>
    </row>
    <row r="1673" spans="1:2" ht="13.5">
      <c r="A1673" s="1" t="s">
        <v>36</v>
      </c>
      <c r="B1673" s="1">
        <v>7.44</v>
      </c>
    </row>
    <row r="1674" spans="1:2" ht="13.5">
      <c r="A1674" s="1" t="s">
        <v>37</v>
      </c>
      <c r="B1674" s="1">
        <v>1.68</v>
      </c>
    </row>
    <row r="1675" spans="1:2" ht="13.5">
      <c r="A1675" s="1" t="s">
        <v>38</v>
      </c>
      <c r="B1675" s="1">
        <v>9.08</v>
      </c>
    </row>
    <row r="1676" ht="13.5">
      <c r="A1676" s="1" t="s">
        <v>39</v>
      </c>
    </row>
    <row r="1677" spans="1:2" ht="13.5">
      <c r="A1677" s="1" t="s">
        <v>40</v>
      </c>
      <c r="B1677" s="1">
        <v>0.91</v>
      </c>
    </row>
    <row r="1678" spans="1:2" ht="13.5">
      <c r="A1678" s="1" t="s">
        <v>41</v>
      </c>
      <c r="B1678" s="1">
        <v>1.35</v>
      </c>
    </row>
    <row r="1679" spans="1:2" ht="13.5">
      <c r="A1679" s="1" t="s">
        <v>42</v>
      </c>
      <c r="B1679" s="1">
        <v>0.17</v>
      </c>
    </row>
    <row r="1680" spans="1:2" ht="13.5">
      <c r="A1680" s="1" t="s">
        <v>43</v>
      </c>
      <c r="B1680" s="1">
        <v>1.38</v>
      </c>
    </row>
    <row r="1681" spans="1:2" ht="13.5">
      <c r="A1681" s="1" t="s">
        <v>44</v>
      </c>
      <c r="B1681" s="1">
        <v>18.46</v>
      </c>
    </row>
    <row r="1682" spans="1:2" ht="13.5">
      <c r="A1682" s="1" t="s">
        <v>45</v>
      </c>
      <c r="B1682" s="1">
        <v>1.69</v>
      </c>
    </row>
    <row r="1683" spans="1:2" ht="13.5">
      <c r="A1683" s="1" t="s">
        <v>46</v>
      </c>
      <c r="B1683" s="1">
        <v>0.79</v>
      </c>
    </row>
    <row r="1684" spans="1:2" ht="13.5">
      <c r="A1684" s="1" t="s">
        <v>47</v>
      </c>
      <c r="B1684" s="1">
        <v>0.15</v>
      </c>
    </row>
    <row r="1685" spans="1:2" ht="13.5">
      <c r="A1685" s="1" t="s">
        <v>48</v>
      </c>
      <c r="B1685" s="1">
        <v>0.38</v>
      </c>
    </row>
    <row r="1686" ht="13.5">
      <c r="A1686" s="1" t="s">
        <v>49</v>
      </c>
    </row>
    <row r="1687" ht="13.5">
      <c r="A1687" s="1" t="s">
        <v>50</v>
      </c>
    </row>
    <row r="1688" ht="13.5">
      <c r="A1688" s="1" t="s">
        <v>51</v>
      </c>
    </row>
    <row r="1689" ht="13.5">
      <c r="A1689" s="1" t="s">
        <v>52</v>
      </c>
    </row>
    <row r="1690" ht="13.5">
      <c r="A1690" s="1" t="s">
        <v>53</v>
      </c>
    </row>
    <row r="1691" ht="13.5">
      <c r="A1691" s="1" t="s">
        <v>54</v>
      </c>
    </row>
    <row r="1693" spans="1:2" ht="13.5">
      <c r="A1693" s="1" t="s">
        <v>55</v>
      </c>
      <c r="B1693" s="1">
        <f>SUM(B1637:B1691)</f>
        <v>264.5</v>
      </c>
    </row>
    <row r="1697" ht="13.5">
      <c r="C1697" s="1" t="s">
        <v>177</v>
      </c>
    </row>
    <row r="1699" spans="1:9" ht="13.5">
      <c r="A1699" s="1" t="s">
        <v>1</v>
      </c>
      <c r="B1699" s="1" t="s">
        <v>57</v>
      </c>
      <c r="C1699" s="1" t="s">
        <v>113</v>
      </c>
      <c r="D1699" s="1" t="s">
        <v>89</v>
      </c>
      <c r="E1699" s="1" t="s">
        <v>129</v>
      </c>
      <c r="F1699" s="1" t="s">
        <v>130</v>
      </c>
      <c r="G1699" s="1" t="s">
        <v>131</v>
      </c>
      <c r="H1699" s="1" t="s">
        <v>132</v>
      </c>
      <c r="I1699" s="1" t="s">
        <v>126</v>
      </c>
    </row>
    <row r="1701" ht="13.5">
      <c r="A1701" s="1" t="s">
        <v>3</v>
      </c>
    </row>
    <row r="1702" ht="13.5">
      <c r="A1702" s="1" t="s">
        <v>4</v>
      </c>
    </row>
    <row r="1703" ht="13.5">
      <c r="A1703" s="1" t="s">
        <v>5</v>
      </c>
    </row>
    <row r="1704" ht="13.5">
      <c r="A1704" s="1" t="s">
        <v>6</v>
      </c>
    </row>
    <row r="1705" spans="1:8" ht="13.5">
      <c r="A1705" s="1" t="s">
        <v>7</v>
      </c>
      <c r="B1705" s="1">
        <v>10.02</v>
      </c>
      <c r="C1705" s="1">
        <v>7.14</v>
      </c>
      <c r="D1705" s="1">
        <v>1.88</v>
      </c>
      <c r="E1705" s="1">
        <v>1.79</v>
      </c>
      <c r="F1705" s="1">
        <v>1.09</v>
      </c>
      <c r="G1705" s="1">
        <v>1.44</v>
      </c>
      <c r="H1705" s="1">
        <v>2.48</v>
      </c>
    </row>
    <row r="1706" spans="1:3" ht="13.5">
      <c r="A1706" s="1" t="s">
        <v>8</v>
      </c>
      <c r="B1706" s="1">
        <v>1.57</v>
      </c>
      <c r="C1706" s="1">
        <v>0.92</v>
      </c>
    </row>
    <row r="1707" spans="1:3" ht="13.5">
      <c r="A1707" s="1" t="s">
        <v>9</v>
      </c>
      <c r="B1707" s="1">
        <v>0.5</v>
      </c>
      <c r="C1707" s="1">
        <v>0.58</v>
      </c>
    </row>
    <row r="1708" spans="1:8" ht="13.5">
      <c r="A1708" s="1" t="s">
        <v>10</v>
      </c>
      <c r="B1708" s="1">
        <v>1.89</v>
      </c>
      <c r="C1708" s="1">
        <v>1.49</v>
      </c>
      <c r="D1708" s="1">
        <v>0.77</v>
      </c>
      <c r="E1708" s="1">
        <v>0.44</v>
      </c>
      <c r="F1708" s="1">
        <v>0.31</v>
      </c>
      <c r="G1708" s="1">
        <v>0.06</v>
      </c>
      <c r="H1708" s="1">
        <v>0.57</v>
      </c>
    </row>
    <row r="1709" ht="13.5">
      <c r="A1709" s="1" t="s">
        <v>11</v>
      </c>
    </row>
    <row r="1710" ht="13.5">
      <c r="A1710" s="1" t="s">
        <v>12</v>
      </c>
    </row>
    <row r="1711" spans="1:7" ht="13.5">
      <c r="A1711" s="1" t="s">
        <v>12</v>
      </c>
      <c r="B1711" s="1">
        <v>2.3</v>
      </c>
      <c r="C1711" s="1">
        <v>4.66</v>
      </c>
      <c r="D1711" s="1">
        <v>3.03</v>
      </c>
      <c r="E1711" s="1">
        <v>2.49</v>
      </c>
      <c r="F1711" s="1">
        <v>0.47</v>
      </c>
      <c r="G1711" s="1">
        <v>0.12</v>
      </c>
    </row>
    <row r="1712" spans="1:9" ht="13.5">
      <c r="A1712" s="1" t="s">
        <v>13</v>
      </c>
      <c r="B1712" s="1">
        <v>335.58</v>
      </c>
      <c r="C1712" s="1">
        <v>271.66</v>
      </c>
      <c r="D1712" s="1">
        <v>72.43</v>
      </c>
      <c r="E1712" s="1">
        <v>68.34</v>
      </c>
      <c r="F1712" s="1">
        <v>26.49</v>
      </c>
      <c r="G1712" s="1">
        <v>7.29</v>
      </c>
      <c r="H1712" s="1">
        <v>2.93</v>
      </c>
      <c r="I1712" s="1">
        <v>1.8</v>
      </c>
    </row>
    <row r="1713" spans="1:9" ht="13.5">
      <c r="A1713" s="1" t="s">
        <v>14</v>
      </c>
      <c r="B1713" s="1">
        <v>12.2</v>
      </c>
      <c r="C1713" s="1">
        <v>7.38</v>
      </c>
      <c r="D1713" s="1">
        <v>4.04</v>
      </c>
      <c r="E1713" s="1">
        <v>2.58</v>
      </c>
      <c r="F1713" s="1">
        <v>1.29</v>
      </c>
      <c r="G1713" s="1">
        <v>0.61</v>
      </c>
      <c r="H1713" s="1">
        <v>0.56</v>
      </c>
      <c r="I1713" s="1">
        <v>0.28</v>
      </c>
    </row>
    <row r="1714" spans="1:9" ht="13.5">
      <c r="A1714" s="1" t="s">
        <v>15</v>
      </c>
      <c r="B1714" s="1">
        <v>13.05</v>
      </c>
      <c r="C1714" s="1">
        <v>9.14</v>
      </c>
      <c r="D1714" s="1">
        <v>3.04</v>
      </c>
      <c r="E1714" s="1">
        <v>1.62</v>
      </c>
      <c r="F1714" s="1">
        <v>1.07</v>
      </c>
      <c r="G1714" s="1">
        <v>0.54</v>
      </c>
      <c r="H1714" s="1">
        <v>0.48</v>
      </c>
      <c r="I1714" s="1">
        <v>0.37</v>
      </c>
    </row>
    <row r="1715" spans="1:9" ht="13.5">
      <c r="A1715" s="1" t="s">
        <v>16</v>
      </c>
      <c r="B1715" s="1">
        <v>16.8</v>
      </c>
      <c r="C1715" s="1">
        <v>11.71</v>
      </c>
      <c r="D1715" s="1">
        <v>5.84</v>
      </c>
      <c r="E1715" s="1">
        <v>3.6</v>
      </c>
      <c r="F1715" s="1">
        <v>2.08</v>
      </c>
      <c r="G1715" s="1">
        <v>1.16</v>
      </c>
      <c r="H1715" s="1">
        <v>0.84</v>
      </c>
      <c r="I1715" s="1">
        <v>0.55</v>
      </c>
    </row>
    <row r="1716" spans="1:7" ht="13.5">
      <c r="A1716" s="1" t="s">
        <v>17</v>
      </c>
      <c r="B1716" s="1">
        <v>18.23</v>
      </c>
      <c r="C1716" s="1">
        <v>6.65</v>
      </c>
      <c r="D1716" s="1">
        <v>5</v>
      </c>
      <c r="E1716" s="1">
        <v>3.3</v>
      </c>
      <c r="F1716" s="1">
        <v>0.57</v>
      </c>
      <c r="G1716" s="1">
        <v>0.17</v>
      </c>
    </row>
    <row r="1717" spans="1:9" ht="13.5">
      <c r="A1717" s="1" t="s">
        <v>18</v>
      </c>
      <c r="B1717" s="1">
        <v>7.99</v>
      </c>
      <c r="C1717" s="1">
        <v>6.57</v>
      </c>
      <c r="D1717" s="1">
        <v>6.09</v>
      </c>
      <c r="E1717" s="1">
        <v>2.58</v>
      </c>
      <c r="F1717" s="1">
        <v>0.78</v>
      </c>
      <c r="G1717" s="1">
        <v>0.34</v>
      </c>
      <c r="I1717" s="1">
        <v>0.21</v>
      </c>
    </row>
    <row r="1718" ht="13.5">
      <c r="A1718" s="1" t="s">
        <v>117</v>
      </c>
    </row>
    <row r="1719" ht="13.5">
      <c r="A1719" s="1" t="s">
        <v>19</v>
      </c>
    </row>
    <row r="1720" spans="1:9" ht="13.5">
      <c r="A1720" s="1" t="s">
        <v>20</v>
      </c>
      <c r="B1720" s="1">
        <v>6.26</v>
      </c>
      <c r="C1720" s="1">
        <v>6.98</v>
      </c>
      <c r="D1720" s="1">
        <v>4.24</v>
      </c>
      <c r="E1720" s="1">
        <v>6.67</v>
      </c>
      <c r="F1720" s="1">
        <v>1.56</v>
      </c>
      <c r="G1720" s="1">
        <v>0.57</v>
      </c>
      <c r="H1720" s="1">
        <v>0.34</v>
      </c>
      <c r="I1720" s="1">
        <v>0.34</v>
      </c>
    </row>
    <row r="1721" spans="1:9" ht="13.5">
      <c r="A1721" s="1" t="s">
        <v>20</v>
      </c>
      <c r="B1721" s="1">
        <v>95.1</v>
      </c>
      <c r="C1721" s="1">
        <v>86.93</v>
      </c>
      <c r="D1721" s="1">
        <v>46.79</v>
      </c>
      <c r="E1721" s="1">
        <v>33.91</v>
      </c>
      <c r="F1721" s="1">
        <v>12.3</v>
      </c>
      <c r="G1721" s="1">
        <v>4.02</v>
      </c>
      <c r="H1721" s="1">
        <v>2.26</v>
      </c>
      <c r="I1721" s="1">
        <v>1.68</v>
      </c>
    </row>
    <row r="1722" spans="1:9" ht="13.5">
      <c r="A1722" s="1" t="s">
        <v>20</v>
      </c>
      <c r="B1722" s="1">
        <v>6.5</v>
      </c>
      <c r="C1722" s="1">
        <v>5.21</v>
      </c>
      <c r="D1722" s="1">
        <v>2.15</v>
      </c>
      <c r="E1722" s="1">
        <v>2.55</v>
      </c>
      <c r="F1722" s="1">
        <v>1.18</v>
      </c>
      <c r="G1722" s="1">
        <v>0.55</v>
      </c>
      <c r="I1722" s="1">
        <v>0.48</v>
      </c>
    </row>
    <row r="1723" spans="1:9" ht="13.5">
      <c r="A1723" s="1" t="s">
        <v>21</v>
      </c>
      <c r="B1723" s="1">
        <v>585.06</v>
      </c>
      <c r="C1723" s="1">
        <v>426.12</v>
      </c>
      <c r="D1723" s="1">
        <v>75.67</v>
      </c>
      <c r="E1723" s="1">
        <v>112.22</v>
      </c>
      <c r="F1723" s="1">
        <v>59.06</v>
      </c>
      <c r="G1723" s="1">
        <v>16.72</v>
      </c>
      <c r="H1723" s="1">
        <v>6.73</v>
      </c>
      <c r="I1723" s="1">
        <v>4.54</v>
      </c>
    </row>
    <row r="1724" ht="13.5">
      <c r="A1724" s="1" t="s">
        <v>22</v>
      </c>
    </row>
    <row r="1725" spans="1:9" ht="13.5">
      <c r="A1725" s="1" t="s">
        <v>23</v>
      </c>
      <c r="B1725" s="1">
        <v>3.63</v>
      </c>
      <c r="C1725" s="1">
        <v>3.94</v>
      </c>
      <c r="D1725" s="1">
        <v>3.1</v>
      </c>
      <c r="E1725" s="1">
        <v>3.73</v>
      </c>
      <c r="F1725" s="1">
        <v>1.94</v>
      </c>
      <c r="G1725" s="1">
        <v>1.01</v>
      </c>
      <c r="H1725" s="1">
        <v>0.62</v>
      </c>
      <c r="I1725" s="1">
        <v>0.48</v>
      </c>
    </row>
    <row r="1726" spans="1:9" ht="13.5">
      <c r="A1726" s="1" t="s">
        <v>24</v>
      </c>
      <c r="B1726" s="1">
        <v>9.79</v>
      </c>
      <c r="C1726" s="1">
        <v>6.43</v>
      </c>
      <c r="D1726" s="1">
        <v>2.66</v>
      </c>
      <c r="E1726" s="1">
        <v>1.75</v>
      </c>
      <c r="F1726" s="1">
        <v>1.13</v>
      </c>
      <c r="G1726" s="1">
        <v>0.42</v>
      </c>
      <c r="H1726" s="1">
        <v>0.23</v>
      </c>
      <c r="I1726" s="1">
        <v>0.19</v>
      </c>
    </row>
    <row r="1727" ht="13.5">
      <c r="A1727" s="1" t="s">
        <v>25</v>
      </c>
    </row>
    <row r="1728" ht="13.5">
      <c r="A1728" s="1" t="s">
        <v>26</v>
      </c>
    </row>
    <row r="1729" spans="1:7" ht="13.5">
      <c r="A1729" s="1" t="s">
        <v>27</v>
      </c>
      <c r="B1729" s="1">
        <v>1.34</v>
      </c>
      <c r="C1729" s="1">
        <v>1.21</v>
      </c>
      <c r="D1729" s="1">
        <v>0.27</v>
      </c>
      <c r="E1729" s="1">
        <v>0.27</v>
      </c>
      <c r="G1729" s="1">
        <v>0.05</v>
      </c>
    </row>
    <row r="1730" ht="13.5">
      <c r="A1730" s="1" t="s">
        <v>28</v>
      </c>
    </row>
    <row r="1731" ht="13.5">
      <c r="A1731" s="1" t="s">
        <v>29</v>
      </c>
    </row>
    <row r="1732" spans="1:7" ht="13.5">
      <c r="A1732" s="1" t="s">
        <v>30</v>
      </c>
      <c r="B1732" s="1">
        <v>44.07</v>
      </c>
      <c r="C1732" s="1">
        <v>18.07</v>
      </c>
      <c r="D1732" s="1">
        <v>14.29</v>
      </c>
      <c r="E1732" s="1">
        <v>12.22</v>
      </c>
      <c r="F1732" s="1">
        <v>1.83</v>
      </c>
      <c r="G1732" s="1">
        <v>0.21</v>
      </c>
    </row>
    <row r="1733" spans="1:7" ht="13.5">
      <c r="A1733" s="1" t="s">
        <v>31</v>
      </c>
      <c r="B1733" s="1">
        <v>67.01</v>
      </c>
      <c r="C1733" s="1">
        <v>28.83</v>
      </c>
      <c r="D1733" s="1">
        <v>35.21</v>
      </c>
      <c r="E1733" s="1">
        <v>28.96</v>
      </c>
      <c r="F1733" s="1">
        <v>3.85</v>
      </c>
      <c r="G1733" s="1">
        <v>0.29</v>
      </c>
    </row>
    <row r="1734" spans="1:9" ht="13.5">
      <c r="A1734" s="1" t="s">
        <v>32</v>
      </c>
      <c r="B1734" s="1">
        <v>53.63</v>
      </c>
      <c r="C1734" s="1">
        <v>34.18</v>
      </c>
      <c r="D1734" s="1">
        <v>12.14</v>
      </c>
      <c r="E1734" s="1">
        <v>8.42</v>
      </c>
      <c r="F1734" s="1">
        <v>2.93</v>
      </c>
      <c r="G1734" s="1">
        <v>0.64</v>
      </c>
      <c r="H1734" s="1">
        <v>0.35</v>
      </c>
      <c r="I1734" s="1">
        <v>0.24</v>
      </c>
    </row>
    <row r="1735" ht="13.5">
      <c r="A1735" s="1" t="s">
        <v>118</v>
      </c>
    </row>
    <row r="1736" spans="1:9" ht="13.5">
      <c r="A1736" s="1" t="s">
        <v>34</v>
      </c>
      <c r="B1736" s="1">
        <v>168.63</v>
      </c>
      <c r="C1736" s="1">
        <v>119.68</v>
      </c>
      <c r="D1736" s="1">
        <v>27.27</v>
      </c>
      <c r="E1736" s="1">
        <v>38.13</v>
      </c>
      <c r="F1736" s="1">
        <v>33.31</v>
      </c>
      <c r="G1736" s="1">
        <v>10.01</v>
      </c>
      <c r="H1736" s="1">
        <v>4.56</v>
      </c>
      <c r="I1736" s="1">
        <v>2.88</v>
      </c>
    </row>
    <row r="1737" spans="1:9" ht="13.5">
      <c r="A1737" s="1" t="s">
        <v>35</v>
      </c>
      <c r="B1737" s="1">
        <v>47.93</v>
      </c>
      <c r="C1737" s="1">
        <v>30.23</v>
      </c>
      <c r="D1737" s="1">
        <v>10.02</v>
      </c>
      <c r="E1737" s="1">
        <v>9.58</v>
      </c>
      <c r="F1737" s="1">
        <v>4.93</v>
      </c>
      <c r="G1737" s="1">
        <v>2.1</v>
      </c>
      <c r="H1737" s="1">
        <v>1.58</v>
      </c>
      <c r="I1737" s="1">
        <v>1.01</v>
      </c>
    </row>
    <row r="1738" spans="1:9" ht="13.5">
      <c r="A1738" s="1" t="s">
        <v>36</v>
      </c>
      <c r="B1738" s="1">
        <v>66.98</v>
      </c>
      <c r="C1738" s="1">
        <v>44.14</v>
      </c>
      <c r="D1738" s="1">
        <v>7.25</v>
      </c>
      <c r="E1738" s="1">
        <v>10.68</v>
      </c>
      <c r="F1738" s="1">
        <v>5.82</v>
      </c>
      <c r="G1738" s="1">
        <v>1.82</v>
      </c>
      <c r="H1738" s="1">
        <v>1.08</v>
      </c>
      <c r="I1738" s="1">
        <v>0.58</v>
      </c>
    </row>
    <row r="1739" spans="1:9" ht="13.5">
      <c r="A1739" s="1" t="s">
        <v>37</v>
      </c>
      <c r="B1739" s="1">
        <v>10.78</v>
      </c>
      <c r="C1739" s="1">
        <v>3.87</v>
      </c>
      <c r="D1739" s="1">
        <v>4.17</v>
      </c>
      <c r="E1739" s="1">
        <v>1.92</v>
      </c>
      <c r="F1739" s="1">
        <v>0.92</v>
      </c>
      <c r="G1739" s="1">
        <v>0.12</v>
      </c>
      <c r="I1739" s="1">
        <v>0.11</v>
      </c>
    </row>
    <row r="1740" spans="1:9" ht="13.5">
      <c r="A1740" s="1" t="s">
        <v>38</v>
      </c>
      <c r="B1740" s="1">
        <v>64.4</v>
      </c>
      <c r="C1740" s="1">
        <v>16.77</v>
      </c>
      <c r="D1740" s="1">
        <v>20.83</v>
      </c>
      <c r="E1740" s="1">
        <v>12.14</v>
      </c>
      <c r="F1740" s="1">
        <v>4.67</v>
      </c>
      <c r="G1740" s="1">
        <v>1</v>
      </c>
      <c r="H1740" s="1">
        <v>0.46</v>
      </c>
      <c r="I1740" s="1">
        <v>0.34</v>
      </c>
    </row>
    <row r="1741" ht="13.5">
      <c r="A1741" s="1" t="s">
        <v>39</v>
      </c>
    </row>
    <row r="1742" spans="1:9" ht="13.5">
      <c r="A1742" s="1" t="s">
        <v>40</v>
      </c>
      <c r="B1742" s="1">
        <v>6.41</v>
      </c>
      <c r="C1742" s="1">
        <v>3.97</v>
      </c>
      <c r="D1742" s="1">
        <v>1.97</v>
      </c>
      <c r="E1742" s="1">
        <v>1.06</v>
      </c>
      <c r="F1742" s="1">
        <v>0.9</v>
      </c>
      <c r="G1742" s="1">
        <v>0.51</v>
      </c>
      <c r="I1742" s="1">
        <v>0.22</v>
      </c>
    </row>
    <row r="1743" spans="1:9" ht="13.5">
      <c r="A1743" s="1" t="s">
        <v>41</v>
      </c>
      <c r="B1743" s="1">
        <v>27.15</v>
      </c>
      <c r="C1743" s="1">
        <v>18.77</v>
      </c>
      <c r="D1743" s="1">
        <v>2.86</v>
      </c>
      <c r="E1743" s="1">
        <v>2.32</v>
      </c>
      <c r="F1743" s="1">
        <v>0.86</v>
      </c>
      <c r="G1743" s="1">
        <v>0.2</v>
      </c>
      <c r="I1743" s="1">
        <v>0.08</v>
      </c>
    </row>
    <row r="1744" spans="1:6" ht="13.5">
      <c r="A1744" s="1" t="s">
        <v>42</v>
      </c>
      <c r="B1744" s="1">
        <v>3.49</v>
      </c>
      <c r="C1744" s="1">
        <v>0.73</v>
      </c>
      <c r="D1744" s="1">
        <v>0.18</v>
      </c>
      <c r="E1744" s="1">
        <v>0.19</v>
      </c>
      <c r="F1744" s="1">
        <v>0.09</v>
      </c>
    </row>
    <row r="1745" spans="1:7" ht="13.5">
      <c r="A1745" s="1" t="s">
        <v>43</v>
      </c>
      <c r="B1745" s="1">
        <v>9.43</v>
      </c>
      <c r="C1745" s="1">
        <v>2.96</v>
      </c>
      <c r="D1745" s="1">
        <v>3.1</v>
      </c>
      <c r="E1745" s="1">
        <v>1.76</v>
      </c>
      <c r="F1745" s="1">
        <v>0.47</v>
      </c>
      <c r="G1745" s="1">
        <v>0.04</v>
      </c>
    </row>
    <row r="1746" spans="1:9" ht="13.5">
      <c r="A1746" s="1" t="s">
        <v>44</v>
      </c>
      <c r="B1746" s="1">
        <v>145</v>
      </c>
      <c r="C1746" s="1">
        <v>33.75</v>
      </c>
      <c r="D1746" s="1">
        <v>31.42</v>
      </c>
      <c r="E1746" s="1">
        <v>27.48</v>
      </c>
      <c r="F1746" s="1">
        <v>8.65</v>
      </c>
      <c r="G1746" s="1">
        <v>1.6</v>
      </c>
      <c r="H1746" s="1">
        <v>0.25</v>
      </c>
      <c r="I1746" s="1">
        <v>0.42</v>
      </c>
    </row>
    <row r="1747" spans="1:9" ht="13.5">
      <c r="A1747" s="1" t="s">
        <v>45</v>
      </c>
      <c r="B1747" s="1">
        <v>9.08</v>
      </c>
      <c r="C1747" s="1">
        <v>2.45</v>
      </c>
      <c r="D1747" s="1">
        <v>24.99</v>
      </c>
      <c r="E1747" s="1">
        <v>2.21</v>
      </c>
      <c r="F1747" s="1">
        <v>1.07</v>
      </c>
      <c r="G1747" s="1">
        <v>1.12</v>
      </c>
      <c r="H1747" s="1">
        <v>0.97</v>
      </c>
      <c r="I1747" s="1">
        <v>0.7</v>
      </c>
    </row>
    <row r="1748" spans="1:7" ht="13.5">
      <c r="A1748" s="1" t="s">
        <v>46</v>
      </c>
      <c r="B1748" s="1">
        <v>5.48</v>
      </c>
      <c r="C1748" s="1">
        <v>3.57</v>
      </c>
      <c r="D1748" s="1">
        <v>1.11</v>
      </c>
      <c r="E1748" s="1">
        <v>0.83</v>
      </c>
      <c r="F1748" s="1">
        <v>0.52</v>
      </c>
      <c r="G1748" s="1">
        <v>0.1</v>
      </c>
    </row>
    <row r="1749" spans="1:6" ht="13.5">
      <c r="A1749" s="1" t="s">
        <v>47</v>
      </c>
      <c r="B1749" s="1">
        <v>1.5</v>
      </c>
      <c r="C1749" s="1">
        <v>0.57</v>
      </c>
      <c r="D1749" s="1">
        <v>0.19</v>
      </c>
      <c r="E1749" s="1">
        <v>0.28</v>
      </c>
      <c r="F1749" s="1">
        <v>0.1</v>
      </c>
    </row>
    <row r="1750" spans="1:6" ht="13.5">
      <c r="A1750" s="1" t="s">
        <v>48</v>
      </c>
      <c r="B1750" s="1">
        <v>0.69</v>
      </c>
      <c r="C1750" s="1">
        <v>1.27</v>
      </c>
      <c r="D1750" s="1">
        <v>0.88</v>
      </c>
      <c r="E1750" s="1">
        <v>0.23</v>
      </c>
      <c r="F1750" s="1">
        <v>0.28</v>
      </c>
    </row>
    <row r="1751" ht="13.5">
      <c r="A1751" s="1" t="s">
        <v>49</v>
      </c>
    </row>
    <row r="1752" ht="13.5">
      <c r="A1752" s="1" t="s">
        <v>50</v>
      </c>
    </row>
    <row r="1753" ht="13.5">
      <c r="A1753" s="1" t="s">
        <v>51</v>
      </c>
    </row>
    <row r="1754" ht="13.5">
      <c r="A1754" s="1" t="s">
        <v>52</v>
      </c>
    </row>
    <row r="1755" ht="13.5">
      <c r="A1755" s="1" t="s">
        <v>53</v>
      </c>
    </row>
    <row r="1756" ht="13.5">
      <c r="A1756" s="1" t="s">
        <v>54</v>
      </c>
    </row>
    <row r="1758" spans="1:9" ht="13.5">
      <c r="A1758" s="1" t="s">
        <v>55</v>
      </c>
      <c r="B1758" s="1">
        <f aca="true" t="shared" si="105" ref="B1758:I1758">SUM(B1702:B1756)</f>
        <v>1859.4700000000005</v>
      </c>
      <c r="C1758" s="1">
        <f t="shared" si="105"/>
        <v>1228.53</v>
      </c>
      <c r="D1758" s="1">
        <f t="shared" si="105"/>
        <v>434.88000000000005</v>
      </c>
      <c r="E1758" s="1">
        <f t="shared" si="105"/>
        <v>406.24999999999994</v>
      </c>
      <c r="F1758" s="1">
        <f t="shared" si="105"/>
        <v>182.52</v>
      </c>
      <c r="G1758" s="1">
        <f t="shared" si="105"/>
        <v>54.83</v>
      </c>
      <c r="H1758" s="1">
        <f t="shared" si="105"/>
        <v>27.29</v>
      </c>
      <c r="I1758" s="1">
        <f t="shared" si="105"/>
        <v>17.499999999999996</v>
      </c>
    </row>
    <row r="1762" ht="13.5">
      <c r="C1762" s="1" t="s">
        <v>178</v>
      </c>
    </row>
    <row r="1764" spans="1:2" ht="13.5">
      <c r="A1764" s="1" t="s">
        <v>1</v>
      </c>
      <c r="B1764" s="1" t="s">
        <v>89</v>
      </c>
    </row>
    <row r="1766" ht="13.5">
      <c r="A1766" s="1" t="s">
        <v>3</v>
      </c>
    </row>
    <row r="1767" ht="13.5">
      <c r="A1767" s="1" t="s">
        <v>4</v>
      </c>
    </row>
    <row r="1768" ht="13.5">
      <c r="A1768" s="1" t="s">
        <v>5</v>
      </c>
    </row>
    <row r="1769" ht="13.5">
      <c r="A1769" s="1" t="s">
        <v>6</v>
      </c>
    </row>
    <row r="1770" spans="1:2" ht="13.5">
      <c r="A1770" s="1" t="s">
        <v>7</v>
      </c>
      <c r="B1770" s="1">
        <v>2.74</v>
      </c>
    </row>
    <row r="1771" ht="13.5">
      <c r="A1771" s="1" t="s">
        <v>8</v>
      </c>
    </row>
    <row r="1772" ht="13.5">
      <c r="A1772" s="1" t="s">
        <v>9</v>
      </c>
    </row>
    <row r="1773" spans="1:2" ht="13.5">
      <c r="A1773" s="1" t="s">
        <v>10</v>
      </c>
      <c r="B1773" s="1">
        <v>0.88</v>
      </c>
    </row>
    <row r="1774" ht="13.5">
      <c r="A1774" s="1" t="s">
        <v>11</v>
      </c>
    </row>
    <row r="1775" ht="13.5">
      <c r="A1775" s="1" t="s">
        <v>12</v>
      </c>
    </row>
    <row r="1776" spans="1:2" ht="13.5">
      <c r="A1776" s="1" t="s">
        <v>12</v>
      </c>
      <c r="B1776" s="1">
        <v>2.68</v>
      </c>
    </row>
    <row r="1777" spans="1:2" ht="13.5">
      <c r="A1777" s="1" t="s">
        <v>13</v>
      </c>
      <c r="B1777" s="1">
        <v>93.42</v>
      </c>
    </row>
    <row r="1778" spans="1:2" ht="13.5">
      <c r="A1778" s="1" t="s">
        <v>14</v>
      </c>
      <c r="B1778" s="1">
        <v>5.69</v>
      </c>
    </row>
    <row r="1779" spans="1:2" ht="13.5">
      <c r="A1779" s="1" t="s">
        <v>15</v>
      </c>
      <c r="B1779" s="1">
        <v>2.95</v>
      </c>
    </row>
    <row r="1780" spans="1:2" ht="13.5">
      <c r="A1780" s="1" t="s">
        <v>16</v>
      </c>
      <c r="B1780" s="1">
        <v>8.01</v>
      </c>
    </row>
    <row r="1781" spans="1:2" ht="13.5">
      <c r="A1781" s="1" t="s">
        <v>17</v>
      </c>
      <c r="B1781" s="1">
        <v>7.8</v>
      </c>
    </row>
    <row r="1782" spans="1:2" ht="13.5">
      <c r="A1782" s="1" t="s">
        <v>18</v>
      </c>
      <c r="B1782" s="1">
        <v>5.72</v>
      </c>
    </row>
    <row r="1783" ht="13.5">
      <c r="A1783" s="1" t="s">
        <v>117</v>
      </c>
    </row>
    <row r="1784" ht="13.5">
      <c r="A1784" s="1" t="s">
        <v>19</v>
      </c>
    </row>
    <row r="1785" spans="1:2" ht="13.5">
      <c r="A1785" s="1" t="s">
        <v>20</v>
      </c>
      <c r="B1785" s="1">
        <v>5.33</v>
      </c>
    </row>
    <row r="1786" spans="1:2" ht="13.5">
      <c r="A1786" s="1" t="s">
        <v>20</v>
      </c>
      <c r="B1786" s="1">
        <v>50.56</v>
      </c>
    </row>
    <row r="1787" spans="1:2" ht="13.5">
      <c r="A1787" s="1" t="s">
        <v>20</v>
      </c>
      <c r="B1787" s="1">
        <v>2.87</v>
      </c>
    </row>
    <row r="1788" spans="1:2" ht="13.5">
      <c r="A1788" s="1" t="s">
        <v>21</v>
      </c>
      <c r="B1788" s="1">
        <v>120.9</v>
      </c>
    </row>
    <row r="1789" ht="13.5">
      <c r="A1789" s="1" t="s">
        <v>22</v>
      </c>
    </row>
    <row r="1790" spans="1:2" ht="13.5">
      <c r="A1790" s="1" t="s">
        <v>23</v>
      </c>
      <c r="B1790" s="1">
        <v>4.88</v>
      </c>
    </row>
    <row r="1791" spans="1:2" ht="13.5">
      <c r="A1791" s="1" t="s">
        <v>24</v>
      </c>
      <c r="B1791" s="1">
        <v>4.33</v>
      </c>
    </row>
    <row r="1792" ht="13.5">
      <c r="A1792" s="1" t="s">
        <v>25</v>
      </c>
    </row>
    <row r="1793" ht="13.5">
      <c r="A1793" s="1" t="s">
        <v>26</v>
      </c>
    </row>
    <row r="1794" spans="1:2" ht="13.5">
      <c r="A1794" s="1" t="s">
        <v>27</v>
      </c>
      <c r="B1794" s="1">
        <v>0.62</v>
      </c>
    </row>
    <row r="1795" ht="13.5">
      <c r="A1795" s="1" t="s">
        <v>28</v>
      </c>
    </row>
    <row r="1796" ht="13.5">
      <c r="A1796" s="1" t="s">
        <v>29</v>
      </c>
    </row>
    <row r="1797" spans="1:2" ht="13.5">
      <c r="A1797" s="1" t="s">
        <v>30</v>
      </c>
      <c r="B1797" s="1">
        <v>25.02</v>
      </c>
    </row>
    <row r="1798" spans="1:2" ht="13.5">
      <c r="A1798" s="1" t="s">
        <v>31</v>
      </c>
      <c r="B1798" s="1">
        <v>43.63</v>
      </c>
    </row>
    <row r="1799" spans="1:2" ht="13.5">
      <c r="A1799" s="1" t="s">
        <v>32</v>
      </c>
      <c r="B1799" s="1">
        <v>14.93</v>
      </c>
    </row>
    <row r="1800" ht="13.5">
      <c r="A1800" s="1" t="s">
        <v>118</v>
      </c>
    </row>
    <row r="1801" spans="1:2" ht="13.5">
      <c r="A1801" s="1" t="s">
        <v>34</v>
      </c>
      <c r="B1801" s="1">
        <v>39.51</v>
      </c>
    </row>
    <row r="1802" spans="1:2" ht="13.5">
      <c r="A1802" s="1" t="s">
        <v>35</v>
      </c>
      <c r="B1802" s="1">
        <v>14.45</v>
      </c>
    </row>
    <row r="1803" spans="1:2" ht="13.5">
      <c r="A1803" s="1" t="s">
        <v>36</v>
      </c>
      <c r="B1803" s="1">
        <v>14.01</v>
      </c>
    </row>
    <row r="1804" spans="1:2" ht="13.5">
      <c r="A1804" s="1" t="s">
        <v>37</v>
      </c>
      <c r="B1804" s="1">
        <v>6.53</v>
      </c>
    </row>
    <row r="1805" spans="1:2" ht="13.5">
      <c r="A1805" s="1" t="s">
        <v>38</v>
      </c>
      <c r="B1805" s="1">
        <v>27.37</v>
      </c>
    </row>
    <row r="1806" ht="13.5">
      <c r="A1806" s="1" t="s">
        <v>39</v>
      </c>
    </row>
    <row r="1807" spans="1:2" ht="13.5">
      <c r="A1807" s="1" t="s">
        <v>40</v>
      </c>
      <c r="B1807" s="1">
        <v>1.96</v>
      </c>
    </row>
    <row r="1808" spans="1:2" ht="13.5">
      <c r="A1808" s="1" t="s">
        <v>41</v>
      </c>
      <c r="B1808" s="1">
        <v>4.76</v>
      </c>
    </row>
    <row r="1809" spans="1:2" ht="13.5">
      <c r="A1809" s="1" t="s">
        <v>42</v>
      </c>
      <c r="B1809" s="1">
        <v>0.45</v>
      </c>
    </row>
    <row r="1810" spans="1:2" ht="13.5">
      <c r="A1810" s="1" t="s">
        <v>43</v>
      </c>
      <c r="B1810" s="1">
        <v>5.96</v>
      </c>
    </row>
    <row r="1811" spans="1:2" ht="13.5">
      <c r="A1811" s="1" t="s">
        <v>44</v>
      </c>
      <c r="B1811" s="1">
        <v>51.63</v>
      </c>
    </row>
    <row r="1812" spans="1:2" ht="13.5">
      <c r="A1812" s="1" t="s">
        <v>45</v>
      </c>
      <c r="B1812" s="1">
        <v>3.21</v>
      </c>
    </row>
    <row r="1813" spans="1:2" ht="13.5">
      <c r="A1813" s="1" t="s">
        <v>46</v>
      </c>
      <c r="B1813" s="1">
        <v>1.62</v>
      </c>
    </row>
    <row r="1814" spans="1:2" ht="13.5">
      <c r="A1814" s="1" t="s">
        <v>47</v>
      </c>
      <c r="B1814" s="1">
        <v>0.34</v>
      </c>
    </row>
    <row r="1815" spans="1:2" ht="13.5">
      <c r="A1815" s="1" t="s">
        <v>48</v>
      </c>
      <c r="B1815" s="1">
        <v>0.27</v>
      </c>
    </row>
    <row r="1816" ht="13.5">
      <c r="A1816" s="1" t="s">
        <v>49</v>
      </c>
    </row>
    <row r="1817" ht="13.5">
      <c r="A1817" s="1" t="s">
        <v>50</v>
      </c>
    </row>
    <row r="1818" ht="13.5">
      <c r="A1818" s="1" t="s">
        <v>51</v>
      </c>
    </row>
    <row r="1819" ht="13.5">
      <c r="A1819" s="1" t="s">
        <v>52</v>
      </c>
    </row>
    <row r="1820" ht="13.5">
      <c r="A1820" s="1" t="s">
        <v>53</v>
      </c>
    </row>
    <row r="1821" ht="13.5">
      <c r="A1821" s="1" t="s">
        <v>54</v>
      </c>
    </row>
    <row r="1823" spans="1:2" ht="13.5">
      <c r="A1823" s="1" t="s">
        <v>55</v>
      </c>
      <c r="B1823" s="1">
        <f>SUM(B1767:B1821)</f>
        <v>575.03</v>
      </c>
    </row>
    <row r="1826" ht="13.5">
      <c r="C1826" s="1" t="s">
        <v>179</v>
      </c>
    </row>
    <row r="1828" spans="1:9" ht="13.5">
      <c r="A1828" s="1" t="s">
        <v>1</v>
      </c>
      <c r="B1828" s="1" t="s">
        <v>57</v>
      </c>
      <c r="C1828" s="1" t="s">
        <v>145</v>
      </c>
      <c r="D1828" s="1" t="s">
        <v>89</v>
      </c>
      <c r="E1828" s="1" t="s">
        <v>146</v>
      </c>
      <c r="F1828" s="1" t="s">
        <v>130</v>
      </c>
      <c r="G1828" s="1" t="s">
        <v>131</v>
      </c>
      <c r="H1828" s="1" t="s">
        <v>132</v>
      </c>
      <c r="I1828" s="1" t="s">
        <v>126</v>
      </c>
    </row>
    <row r="1829" ht="13.5">
      <c r="B1829" s="1" t="s">
        <v>147</v>
      </c>
    </row>
    <row r="1830" ht="13.5">
      <c r="A1830" s="1" t="s">
        <v>3</v>
      </c>
    </row>
    <row r="1831" ht="13.5">
      <c r="A1831" s="1" t="s">
        <v>4</v>
      </c>
    </row>
    <row r="1832" ht="13.5">
      <c r="A1832" s="1" t="s">
        <v>5</v>
      </c>
    </row>
    <row r="1833" ht="13.5">
      <c r="A1833" s="1" t="s">
        <v>6</v>
      </c>
    </row>
    <row r="1834" spans="1:9" ht="13.5">
      <c r="A1834" s="1" t="s">
        <v>7</v>
      </c>
      <c r="B1834" s="1">
        <v>3.29</v>
      </c>
      <c r="C1834" s="1">
        <v>6.99</v>
      </c>
      <c r="D1834" s="1">
        <v>2.19</v>
      </c>
      <c r="E1834" s="1">
        <v>1.25</v>
      </c>
      <c r="F1834" s="1">
        <v>1.11</v>
      </c>
      <c r="G1834" s="1">
        <v>0.74</v>
      </c>
      <c r="H1834" s="1">
        <v>1.85</v>
      </c>
      <c r="I1834" s="1">
        <v>1.8</v>
      </c>
    </row>
    <row r="1835" spans="1:3" ht="13.5">
      <c r="A1835" s="1" t="s">
        <v>8</v>
      </c>
      <c r="B1835" s="1">
        <v>1.15</v>
      </c>
      <c r="C1835" s="1">
        <v>1.88</v>
      </c>
    </row>
    <row r="1836" spans="1:3" ht="13.5">
      <c r="A1836" s="1" t="s">
        <v>9</v>
      </c>
      <c r="B1836" s="1">
        <v>0.53</v>
      </c>
      <c r="C1836" s="1">
        <v>0.6</v>
      </c>
    </row>
    <row r="1837" spans="1:9" ht="13.5">
      <c r="A1837" s="1" t="s">
        <v>10</v>
      </c>
      <c r="B1837" s="1">
        <v>1.36</v>
      </c>
      <c r="C1837" s="1">
        <v>1.57</v>
      </c>
      <c r="D1837" s="1">
        <v>0.86</v>
      </c>
      <c r="E1837" s="1">
        <v>0.72</v>
      </c>
      <c r="F1837" s="1">
        <v>0.2</v>
      </c>
      <c r="G1837" s="1">
        <v>0.18</v>
      </c>
      <c r="H1837" s="1">
        <v>0.1</v>
      </c>
      <c r="I1837" s="1">
        <v>0.05</v>
      </c>
    </row>
    <row r="1838" ht="13.5">
      <c r="A1838" s="1" t="s">
        <v>11</v>
      </c>
    </row>
    <row r="1839" ht="13.5">
      <c r="A1839" s="1" t="s">
        <v>12</v>
      </c>
    </row>
    <row r="1840" spans="1:7" ht="13.5">
      <c r="A1840" s="1" t="s">
        <v>12</v>
      </c>
      <c r="B1840" s="1">
        <v>4.46</v>
      </c>
      <c r="C1840" s="1">
        <v>4.06</v>
      </c>
      <c r="D1840" s="1">
        <v>2.14</v>
      </c>
      <c r="E1840" s="1">
        <v>2.23</v>
      </c>
      <c r="F1840" s="1">
        <v>0.21</v>
      </c>
      <c r="G1840" s="1">
        <v>0.17</v>
      </c>
    </row>
    <row r="1841" spans="1:9" ht="13.5">
      <c r="A1841" s="1" t="s">
        <v>13</v>
      </c>
      <c r="B1841" s="1">
        <v>237.44</v>
      </c>
      <c r="C1841" s="1">
        <v>295.68</v>
      </c>
      <c r="D1841" s="1">
        <v>76.89</v>
      </c>
      <c r="E1841" s="1">
        <v>40.32</v>
      </c>
      <c r="F1841" s="1">
        <v>29.75</v>
      </c>
      <c r="G1841" s="1">
        <v>8.02</v>
      </c>
      <c r="H1841" s="1">
        <v>3.23</v>
      </c>
      <c r="I1841" s="1">
        <v>1.91</v>
      </c>
    </row>
    <row r="1842" spans="1:9" ht="13.5">
      <c r="A1842" s="1" t="s">
        <v>14</v>
      </c>
      <c r="B1842" s="1">
        <v>10.29</v>
      </c>
      <c r="C1842" s="1">
        <v>11.01</v>
      </c>
      <c r="D1842" s="1">
        <v>5.04</v>
      </c>
      <c r="E1842" s="1">
        <v>2.84</v>
      </c>
      <c r="F1842" s="1">
        <v>1.02</v>
      </c>
      <c r="G1842" s="1">
        <v>0.58</v>
      </c>
      <c r="H1842" s="1">
        <v>0.29</v>
      </c>
      <c r="I1842" s="1">
        <v>0.3</v>
      </c>
    </row>
    <row r="1843" spans="1:9" ht="13.5">
      <c r="A1843" s="1" t="s">
        <v>15</v>
      </c>
      <c r="B1843" s="1">
        <v>4.54</v>
      </c>
      <c r="C1843" s="1">
        <v>17.36</v>
      </c>
      <c r="D1843" s="1">
        <v>3.76</v>
      </c>
      <c r="E1843" s="1">
        <v>1.04</v>
      </c>
      <c r="F1843" s="1">
        <v>0.87</v>
      </c>
      <c r="G1843" s="1">
        <v>0.48</v>
      </c>
      <c r="H1843" s="1">
        <v>0.27</v>
      </c>
      <c r="I1843" s="1">
        <v>0.29</v>
      </c>
    </row>
    <row r="1844" spans="1:9" ht="13.5">
      <c r="A1844" s="1" t="s">
        <v>16</v>
      </c>
      <c r="B1844" s="1">
        <v>16.17</v>
      </c>
      <c r="C1844" s="1">
        <v>15.64</v>
      </c>
      <c r="D1844" s="1">
        <v>6.62</v>
      </c>
      <c r="E1844" s="1">
        <v>4.04</v>
      </c>
      <c r="F1844" s="1">
        <v>1.7</v>
      </c>
      <c r="G1844" s="1">
        <v>0.97</v>
      </c>
      <c r="H1844" s="1">
        <v>0.57</v>
      </c>
      <c r="I1844" s="1">
        <v>0.53</v>
      </c>
    </row>
    <row r="1845" spans="1:9" ht="13.5">
      <c r="A1845" s="1" t="s">
        <v>17</v>
      </c>
      <c r="B1845" s="1">
        <v>9.08</v>
      </c>
      <c r="C1845" s="1">
        <v>27.56</v>
      </c>
      <c r="D1845" s="1">
        <v>10.67</v>
      </c>
      <c r="E1845" s="1">
        <v>2.19</v>
      </c>
      <c r="F1845" s="1">
        <v>0.69</v>
      </c>
      <c r="G1845" s="1">
        <v>0.13</v>
      </c>
      <c r="H1845" s="1">
        <v>0.08</v>
      </c>
      <c r="I1845" s="1">
        <v>0.05</v>
      </c>
    </row>
    <row r="1846" spans="1:9" ht="13.5">
      <c r="A1846" s="1" t="s">
        <v>18</v>
      </c>
      <c r="B1846" s="1">
        <v>9.1</v>
      </c>
      <c r="C1846" s="1">
        <v>14.09</v>
      </c>
      <c r="D1846" s="1">
        <v>5.3</v>
      </c>
      <c r="E1846" s="1">
        <v>2.23</v>
      </c>
      <c r="F1846" s="1">
        <v>0.5</v>
      </c>
      <c r="G1846" s="1">
        <v>0.35</v>
      </c>
      <c r="H1846" s="1">
        <v>0.27</v>
      </c>
      <c r="I1846" s="1">
        <v>0.2</v>
      </c>
    </row>
    <row r="1847" ht="13.5">
      <c r="A1847" s="1" t="s">
        <v>117</v>
      </c>
    </row>
    <row r="1848" ht="13.5">
      <c r="A1848" s="1" t="s">
        <v>19</v>
      </c>
    </row>
    <row r="1849" spans="1:9" ht="13.5">
      <c r="A1849" s="1" t="s">
        <v>20</v>
      </c>
      <c r="B1849" s="1">
        <v>9.89</v>
      </c>
      <c r="C1849" s="1">
        <v>12.56</v>
      </c>
      <c r="D1849" s="1">
        <v>3.44</v>
      </c>
      <c r="E1849" s="1">
        <v>4.04</v>
      </c>
      <c r="F1849" s="1">
        <v>0.84</v>
      </c>
      <c r="G1849" s="1">
        <v>0.52</v>
      </c>
      <c r="H1849" s="1">
        <v>0.34</v>
      </c>
      <c r="I1849" s="1">
        <v>0.31</v>
      </c>
    </row>
    <row r="1850" spans="1:9" ht="13.5">
      <c r="A1850" s="1" t="s">
        <v>20</v>
      </c>
      <c r="B1850" s="1">
        <v>94.19</v>
      </c>
      <c r="C1850" s="1">
        <v>96.83</v>
      </c>
      <c r="D1850" s="1">
        <v>36.6</v>
      </c>
      <c r="E1850" s="1">
        <v>23.58</v>
      </c>
      <c r="F1850" s="1">
        <v>11.23</v>
      </c>
      <c r="G1850" s="1">
        <v>3.38</v>
      </c>
      <c r="H1850" s="1">
        <v>1.87</v>
      </c>
      <c r="I1850" s="1">
        <v>1.6</v>
      </c>
    </row>
    <row r="1851" spans="1:9" ht="13.5">
      <c r="A1851" s="1" t="s">
        <v>20</v>
      </c>
      <c r="B1851" s="1">
        <v>5.38</v>
      </c>
      <c r="C1851" s="1">
        <v>6.73</v>
      </c>
      <c r="D1851" s="1">
        <v>1.84</v>
      </c>
      <c r="E1851" s="1">
        <v>1.6</v>
      </c>
      <c r="F1851" s="1">
        <v>1.07</v>
      </c>
      <c r="G1851" s="1">
        <v>0.4</v>
      </c>
      <c r="H1851" s="1">
        <v>0.22</v>
      </c>
      <c r="I1851" s="1">
        <v>0.21</v>
      </c>
    </row>
    <row r="1852" spans="1:9" ht="13.5">
      <c r="A1852" s="1" t="s">
        <v>21</v>
      </c>
      <c r="B1852" s="1">
        <v>447.31</v>
      </c>
      <c r="C1852" s="1">
        <v>502.59</v>
      </c>
      <c r="D1852" s="1">
        <v>108.46</v>
      </c>
      <c r="E1852" s="1">
        <v>61.95</v>
      </c>
      <c r="F1852" s="1">
        <v>74.02</v>
      </c>
      <c r="G1852" s="1">
        <v>16.55</v>
      </c>
      <c r="H1852" s="1">
        <v>7.48</v>
      </c>
      <c r="I1852" s="1">
        <v>5.21</v>
      </c>
    </row>
    <row r="1853" ht="13.5">
      <c r="A1853" s="1" t="s">
        <v>22</v>
      </c>
    </row>
    <row r="1854" spans="1:9" ht="13.5">
      <c r="A1854" s="1" t="s">
        <v>23</v>
      </c>
      <c r="B1854" s="1">
        <v>8.83</v>
      </c>
      <c r="C1854" s="1">
        <v>10.24</v>
      </c>
      <c r="D1854" s="1">
        <v>3.83</v>
      </c>
      <c r="E1854" s="1">
        <v>2.93</v>
      </c>
      <c r="F1854" s="1">
        <v>1.77</v>
      </c>
      <c r="G1854" s="1">
        <v>0.88</v>
      </c>
      <c r="H1854" s="1">
        <v>0.49</v>
      </c>
      <c r="I1854" s="1">
        <v>0.5</v>
      </c>
    </row>
    <row r="1855" spans="1:9" ht="13.5">
      <c r="A1855" s="1" t="s">
        <v>24</v>
      </c>
      <c r="B1855" s="1">
        <v>7.96</v>
      </c>
      <c r="C1855" s="1">
        <v>8.02</v>
      </c>
      <c r="D1855" s="1">
        <v>4</v>
      </c>
      <c r="E1855" s="1">
        <v>2.2</v>
      </c>
      <c r="F1855" s="1">
        <v>0.94</v>
      </c>
      <c r="G1855" s="1">
        <v>0.41</v>
      </c>
      <c r="H1855" s="1">
        <v>0.21</v>
      </c>
      <c r="I1855" s="1">
        <v>0.19</v>
      </c>
    </row>
    <row r="1856" ht="13.5">
      <c r="A1856" s="1" t="s">
        <v>25</v>
      </c>
    </row>
    <row r="1857" ht="13.5">
      <c r="A1857" s="1" t="s">
        <v>26</v>
      </c>
    </row>
    <row r="1858" spans="1:8" ht="13.5">
      <c r="A1858" s="1" t="s">
        <v>27</v>
      </c>
      <c r="B1858" s="1">
        <v>1.13</v>
      </c>
      <c r="C1858" s="1">
        <v>1.02</v>
      </c>
      <c r="D1858" s="1">
        <v>0.87</v>
      </c>
      <c r="E1858" s="1">
        <v>0.44</v>
      </c>
      <c r="F1858" s="1">
        <v>0.37</v>
      </c>
      <c r="G1858" s="1">
        <v>0.04</v>
      </c>
      <c r="H1858" s="1">
        <v>0.07</v>
      </c>
    </row>
    <row r="1859" ht="13.5">
      <c r="A1859" s="1" t="s">
        <v>28</v>
      </c>
    </row>
    <row r="1860" ht="13.5">
      <c r="A1860" s="1" t="s">
        <v>29</v>
      </c>
    </row>
    <row r="1861" spans="1:9" ht="13.5">
      <c r="A1861" s="1" t="s">
        <v>30</v>
      </c>
      <c r="B1861" s="1">
        <v>13.2</v>
      </c>
      <c r="C1861" s="1">
        <v>31.77</v>
      </c>
      <c r="D1861" s="1">
        <v>18.23</v>
      </c>
      <c r="E1861" s="1">
        <v>9.14</v>
      </c>
      <c r="F1861" s="1">
        <v>1.68</v>
      </c>
      <c r="G1861" s="1">
        <v>0.2</v>
      </c>
      <c r="H1861" s="1">
        <v>0.23</v>
      </c>
      <c r="I1861" s="1">
        <v>0.14</v>
      </c>
    </row>
    <row r="1862" spans="1:9" ht="13.5">
      <c r="A1862" s="1" t="s">
        <v>31</v>
      </c>
      <c r="B1862" s="1">
        <v>20.47</v>
      </c>
      <c r="C1862" s="1">
        <v>53.78</v>
      </c>
      <c r="D1862" s="1">
        <v>40.27</v>
      </c>
      <c r="E1862" s="1">
        <v>27.06</v>
      </c>
      <c r="F1862" s="1">
        <v>1.58</v>
      </c>
      <c r="G1862" s="1">
        <v>0.3</v>
      </c>
      <c r="H1862" s="1">
        <v>0.13</v>
      </c>
      <c r="I1862" s="1">
        <v>0.1</v>
      </c>
    </row>
    <row r="1863" spans="1:9" ht="13.5">
      <c r="A1863" s="1" t="s">
        <v>32</v>
      </c>
      <c r="B1863" s="1">
        <v>36.01</v>
      </c>
      <c r="C1863" s="1">
        <v>59.48</v>
      </c>
      <c r="D1863" s="1">
        <v>14.35</v>
      </c>
      <c r="E1863" s="1">
        <v>6.06</v>
      </c>
      <c r="F1863" s="1">
        <v>2.84</v>
      </c>
      <c r="G1863" s="1">
        <v>0.79</v>
      </c>
      <c r="H1863" s="1">
        <v>0.4</v>
      </c>
      <c r="I1863" s="1">
        <v>0.28</v>
      </c>
    </row>
    <row r="1864" ht="13.5">
      <c r="A1864" s="1" t="s">
        <v>118</v>
      </c>
    </row>
    <row r="1865" spans="1:9" ht="13.5">
      <c r="A1865" s="1" t="s">
        <v>34</v>
      </c>
      <c r="B1865" s="1">
        <v>110.98</v>
      </c>
      <c r="C1865" s="1">
        <v>149.31</v>
      </c>
      <c r="D1865" s="1">
        <v>35.41</v>
      </c>
      <c r="E1865" s="1">
        <v>20.43</v>
      </c>
      <c r="F1865" s="1">
        <v>32.38</v>
      </c>
      <c r="G1865" s="1">
        <v>11.74</v>
      </c>
      <c r="H1865" s="1">
        <v>5.82</v>
      </c>
      <c r="I1865" s="1">
        <v>4.43</v>
      </c>
    </row>
    <row r="1866" spans="1:9" ht="13.5">
      <c r="A1866" s="1" t="s">
        <v>35</v>
      </c>
      <c r="B1866" s="1">
        <v>34.3</v>
      </c>
      <c r="C1866" s="1">
        <v>42.74</v>
      </c>
      <c r="D1866" s="1">
        <v>12.96</v>
      </c>
      <c r="E1866" s="1">
        <v>6.05</v>
      </c>
      <c r="F1866" s="1">
        <v>5.68</v>
      </c>
      <c r="G1866" s="1">
        <v>1.78</v>
      </c>
      <c r="H1866" s="1">
        <v>1.06</v>
      </c>
      <c r="I1866" s="1">
        <v>0.87</v>
      </c>
    </row>
    <row r="1867" spans="1:9" ht="13.5">
      <c r="A1867" s="1" t="s">
        <v>36</v>
      </c>
      <c r="B1867" s="1">
        <v>46.36</v>
      </c>
      <c r="C1867" s="1">
        <v>52.71</v>
      </c>
      <c r="D1867" s="1">
        <v>12.32</v>
      </c>
      <c r="E1867" s="1">
        <v>6.37</v>
      </c>
      <c r="F1867" s="1">
        <v>6.9</v>
      </c>
      <c r="G1867" s="1">
        <v>2.17</v>
      </c>
      <c r="H1867" s="1">
        <v>0.98</v>
      </c>
      <c r="I1867" s="1">
        <v>1.03</v>
      </c>
    </row>
    <row r="1868" spans="1:9" ht="13.5">
      <c r="A1868" s="1" t="s">
        <v>37</v>
      </c>
      <c r="B1868" s="1">
        <v>3.4</v>
      </c>
      <c r="C1868" s="1">
        <v>6.46</v>
      </c>
      <c r="D1868" s="1">
        <v>3.26</v>
      </c>
      <c r="E1868" s="1">
        <v>1.8</v>
      </c>
      <c r="F1868" s="1">
        <v>0.51</v>
      </c>
      <c r="G1868" s="1">
        <v>0.34</v>
      </c>
      <c r="H1868" s="1">
        <v>0.25</v>
      </c>
      <c r="I1868" s="1">
        <v>0.15</v>
      </c>
    </row>
    <row r="1869" spans="1:9" ht="13.5">
      <c r="A1869" s="1" t="s">
        <v>38</v>
      </c>
      <c r="B1869" s="1">
        <v>14.78</v>
      </c>
      <c r="C1869" s="1">
        <v>47.87</v>
      </c>
      <c r="D1869" s="1">
        <v>20.45</v>
      </c>
      <c r="E1869" s="1">
        <v>11.1</v>
      </c>
      <c r="F1869" s="1">
        <v>3.54</v>
      </c>
      <c r="G1869" s="1">
        <v>1.23</v>
      </c>
      <c r="H1869" s="1">
        <v>0.74</v>
      </c>
      <c r="I1869" s="1">
        <v>0.41</v>
      </c>
    </row>
    <row r="1870" ht="13.5">
      <c r="A1870" s="1" t="s">
        <v>39</v>
      </c>
    </row>
    <row r="1871" spans="1:9" ht="13.5">
      <c r="A1871" s="1" t="s">
        <v>40</v>
      </c>
      <c r="B1871" s="1">
        <v>4.53</v>
      </c>
      <c r="C1871" s="1">
        <v>4.92</v>
      </c>
      <c r="D1871" s="1">
        <v>1.3</v>
      </c>
      <c r="E1871" s="1">
        <v>1.13</v>
      </c>
      <c r="F1871" s="1">
        <v>0.92</v>
      </c>
      <c r="G1871" s="1">
        <v>0.6</v>
      </c>
      <c r="H1871" s="1">
        <v>0.45</v>
      </c>
      <c r="I1871" s="1">
        <v>0.34</v>
      </c>
    </row>
    <row r="1872" spans="1:9" ht="13.5">
      <c r="A1872" s="1" t="s">
        <v>41</v>
      </c>
      <c r="B1872" s="1">
        <v>34.53</v>
      </c>
      <c r="C1872" s="1">
        <v>30.94</v>
      </c>
      <c r="D1872" s="1">
        <v>6.31</v>
      </c>
      <c r="E1872" s="1">
        <v>2.21</v>
      </c>
      <c r="F1872" s="1">
        <v>1.18</v>
      </c>
      <c r="G1872" s="1">
        <v>0.31</v>
      </c>
      <c r="H1872" s="1">
        <v>0.13</v>
      </c>
      <c r="I1872" s="1">
        <v>0.53</v>
      </c>
    </row>
    <row r="1873" spans="1:8" ht="13.5">
      <c r="A1873" s="1" t="s">
        <v>42</v>
      </c>
      <c r="B1873" s="1">
        <v>0.74</v>
      </c>
      <c r="C1873" s="1">
        <v>1.25</v>
      </c>
      <c r="D1873" s="1">
        <v>0.39</v>
      </c>
      <c r="E1873" s="1">
        <v>0.22</v>
      </c>
      <c r="F1873" s="1">
        <v>0.09</v>
      </c>
      <c r="G1873" s="1">
        <v>0.05</v>
      </c>
      <c r="H1873" s="1">
        <v>0.03</v>
      </c>
    </row>
    <row r="1874" spans="1:9" ht="13.5">
      <c r="A1874" s="1" t="s">
        <v>43</v>
      </c>
      <c r="B1874" s="1">
        <v>3.33</v>
      </c>
      <c r="C1874" s="1">
        <v>8.12</v>
      </c>
      <c r="D1874" s="1">
        <v>2.96</v>
      </c>
      <c r="E1874" s="1">
        <v>1.8</v>
      </c>
      <c r="F1874" s="1">
        <v>0.31</v>
      </c>
      <c r="G1874" s="1">
        <v>0.15</v>
      </c>
      <c r="H1874" s="1">
        <v>0.08</v>
      </c>
      <c r="I1874" s="1">
        <v>0.06</v>
      </c>
    </row>
    <row r="1875" spans="1:9" ht="13.5">
      <c r="A1875" s="1" t="s">
        <v>44</v>
      </c>
      <c r="B1875" s="1">
        <v>37.24</v>
      </c>
      <c r="C1875" s="1">
        <v>160.32</v>
      </c>
      <c r="D1875" s="1">
        <v>40.54</v>
      </c>
      <c r="E1875" s="1">
        <v>19.01</v>
      </c>
      <c r="F1875" s="1">
        <v>7.59</v>
      </c>
      <c r="G1875" s="1">
        <v>2.06</v>
      </c>
      <c r="H1875" s="1">
        <v>1.13</v>
      </c>
      <c r="I1875" s="1">
        <v>0.77</v>
      </c>
    </row>
    <row r="1876" spans="1:9" ht="13.5">
      <c r="A1876" s="1" t="s">
        <v>45</v>
      </c>
      <c r="B1876" s="1">
        <v>8.85</v>
      </c>
      <c r="C1876" s="1">
        <v>14.27</v>
      </c>
      <c r="D1876" s="1">
        <v>3.03</v>
      </c>
      <c r="E1876" s="1">
        <v>2.51</v>
      </c>
      <c r="F1876" s="1">
        <v>3.1</v>
      </c>
      <c r="G1876" s="1">
        <v>2.23</v>
      </c>
      <c r="H1876" s="1">
        <v>1.33</v>
      </c>
      <c r="I1876" s="1">
        <v>2.11</v>
      </c>
    </row>
    <row r="1877" spans="1:9" ht="13.5">
      <c r="A1877" s="1" t="s">
        <v>46</v>
      </c>
      <c r="B1877" s="1">
        <v>4</v>
      </c>
      <c r="C1877" s="1">
        <v>5.56</v>
      </c>
      <c r="D1877" s="1">
        <v>1.6</v>
      </c>
      <c r="E1877" s="1">
        <v>0.77</v>
      </c>
      <c r="F1877" s="1">
        <v>0.41</v>
      </c>
      <c r="G1877" s="1">
        <v>0.2</v>
      </c>
      <c r="H1877" s="1">
        <v>0.1</v>
      </c>
      <c r="I1877" s="1">
        <v>0.09</v>
      </c>
    </row>
    <row r="1878" spans="1:7" ht="13.5">
      <c r="A1878" s="1" t="s">
        <v>47</v>
      </c>
      <c r="B1878" s="1">
        <v>0.17</v>
      </c>
      <c r="C1878" s="1">
        <v>1.31</v>
      </c>
      <c r="D1878" s="1">
        <v>0.2</v>
      </c>
      <c r="E1878" s="1">
        <v>0.4</v>
      </c>
      <c r="F1878" s="1">
        <v>0.14</v>
      </c>
      <c r="G1878" s="1">
        <v>0.03</v>
      </c>
    </row>
    <row r="1879" spans="1:5" ht="13.5">
      <c r="A1879" s="1" t="s">
        <v>48</v>
      </c>
      <c r="B1879" s="1">
        <v>1.6</v>
      </c>
      <c r="C1879" s="1">
        <v>1.42</v>
      </c>
      <c r="D1879" s="1">
        <v>0.3</v>
      </c>
      <c r="E1879" s="1">
        <v>0.15</v>
      </c>
    </row>
    <row r="1880" ht="13.5">
      <c r="A1880" s="1" t="s">
        <v>49</v>
      </c>
    </row>
    <row r="1881" ht="13.5">
      <c r="A1881" s="1" t="s">
        <v>50</v>
      </c>
    </row>
    <row r="1882" ht="13.5">
      <c r="A1882" s="1" t="s">
        <v>51</v>
      </c>
    </row>
    <row r="1883" ht="13.5">
      <c r="A1883" s="1" t="s">
        <v>52</v>
      </c>
    </row>
    <row r="1884" ht="13.5">
      <c r="A1884" s="1" t="s">
        <v>53</v>
      </c>
    </row>
    <row r="1885" ht="13.5">
      <c r="A1885" s="1" t="s">
        <v>54</v>
      </c>
    </row>
    <row r="1887" spans="1:9" ht="13.5">
      <c r="A1887" s="1" t="s">
        <v>55</v>
      </c>
      <c r="B1887" s="1">
        <f aca="true" t="shared" si="106" ref="B1887:I1887">SUM(B1831:B1885)</f>
        <v>1246.59</v>
      </c>
      <c r="C1887" s="1">
        <f t="shared" si="106"/>
        <v>1706.6599999999996</v>
      </c>
      <c r="D1887" s="1">
        <f t="shared" si="106"/>
        <v>486.38999999999993</v>
      </c>
      <c r="E1887" s="1">
        <f t="shared" si="106"/>
        <v>269.80999999999995</v>
      </c>
      <c r="F1887" s="1">
        <f t="shared" si="106"/>
        <v>195.14</v>
      </c>
      <c r="G1887" s="1">
        <f t="shared" si="106"/>
        <v>57.980000000000004</v>
      </c>
      <c r="H1887" s="1">
        <f t="shared" si="106"/>
        <v>30.199999999999996</v>
      </c>
      <c r="I1887" s="1">
        <f t="shared" si="106"/>
        <v>24.459999999999997</v>
      </c>
    </row>
    <row r="1892" ht="13.5">
      <c r="C1892" s="1" t="s">
        <v>180</v>
      </c>
    </row>
    <row r="1894" spans="1:9" ht="13.5">
      <c r="A1894" s="1" t="s">
        <v>1</v>
      </c>
      <c r="B1894" s="1" t="s">
        <v>96</v>
      </c>
      <c r="C1894" s="1" t="s">
        <v>149</v>
      </c>
      <c r="D1894" s="1" t="s">
        <v>97</v>
      </c>
      <c r="E1894" s="1" t="s">
        <v>98</v>
      </c>
      <c r="F1894" s="1" t="s">
        <v>123</v>
      </c>
      <c r="G1894" s="1" t="s">
        <v>124</v>
      </c>
      <c r="H1894" s="1" t="s">
        <v>150</v>
      </c>
      <c r="I1894" s="1" t="s">
        <v>138</v>
      </c>
    </row>
    <row r="1896" ht="13.5">
      <c r="A1896" s="1" t="s">
        <v>3</v>
      </c>
    </row>
    <row r="1897" ht="13.5">
      <c r="A1897" s="1" t="s">
        <v>4</v>
      </c>
    </row>
    <row r="1898" ht="13.5">
      <c r="A1898" s="1" t="s">
        <v>5</v>
      </c>
    </row>
    <row r="1899" ht="13.5">
      <c r="A1899" s="1" t="s">
        <v>6</v>
      </c>
    </row>
    <row r="1900" spans="1:8" ht="13.5">
      <c r="A1900" s="1" t="s">
        <v>7</v>
      </c>
      <c r="B1900" s="1">
        <v>3.11</v>
      </c>
      <c r="C1900" s="1">
        <v>4.9</v>
      </c>
      <c r="D1900" s="1">
        <v>2.83</v>
      </c>
      <c r="E1900" s="1">
        <v>1.42</v>
      </c>
      <c r="F1900" s="1">
        <v>0.76</v>
      </c>
      <c r="G1900" s="1">
        <v>0.57</v>
      </c>
      <c r="H1900" s="1">
        <v>0.45</v>
      </c>
    </row>
    <row r="1901" spans="1:4" ht="13.5">
      <c r="A1901" s="1" t="s">
        <v>8</v>
      </c>
      <c r="B1901" s="1">
        <v>0.58</v>
      </c>
      <c r="C1901" s="1">
        <v>0.81</v>
      </c>
      <c r="D1901" s="1">
        <v>0.48</v>
      </c>
    </row>
    <row r="1902" spans="1:3" ht="13.5">
      <c r="A1902" s="1" t="s">
        <v>9</v>
      </c>
      <c r="B1902" s="1">
        <v>0.15</v>
      </c>
      <c r="C1902" s="1">
        <v>0.25</v>
      </c>
    </row>
    <row r="1903" spans="1:8" ht="13.5">
      <c r="A1903" s="1" t="s">
        <v>10</v>
      </c>
      <c r="B1903" s="1">
        <v>0.82</v>
      </c>
      <c r="C1903" s="1">
        <v>1.23</v>
      </c>
      <c r="D1903" s="1">
        <v>0.72</v>
      </c>
      <c r="E1903" s="1">
        <v>0.37</v>
      </c>
      <c r="F1903" s="1">
        <v>0.18</v>
      </c>
      <c r="G1903" s="1">
        <v>0.12</v>
      </c>
      <c r="H1903" s="1">
        <v>0.12</v>
      </c>
    </row>
    <row r="1904" ht="13.5">
      <c r="A1904" s="1" t="s">
        <v>11</v>
      </c>
    </row>
    <row r="1905" ht="13.5">
      <c r="A1905" s="1" t="s">
        <v>12</v>
      </c>
    </row>
    <row r="1906" spans="1:7" ht="13.5">
      <c r="A1906" s="1" t="s">
        <v>12</v>
      </c>
      <c r="B1906" s="1">
        <v>2.54</v>
      </c>
      <c r="C1906" s="1">
        <v>4.1</v>
      </c>
      <c r="D1906" s="1">
        <v>2.68</v>
      </c>
      <c r="E1906" s="1">
        <v>1.59</v>
      </c>
      <c r="G1906" s="1">
        <v>0.14</v>
      </c>
    </row>
    <row r="1907" spans="1:9" ht="13.5">
      <c r="A1907" s="1" t="s">
        <v>13</v>
      </c>
      <c r="B1907" s="1">
        <v>212.93</v>
      </c>
      <c r="C1907" s="1">
        <v>242.87</v>
      </c>
      <c r="D1907" s="1">
        <v>113.69</v>
      </c>
      <c r="E1907" s="1">
        <v>43.77</v>
      </c>
      <c r="F1907" s="1">
        <v>21.19</v>
      </c>
      <c r="G1907" s="1">
        <v>13.31</v>
      </c>
      <c r="H1907" s="1">
        <v>5.62</v>
      </c>
      <c r="I1907" s="1">
        <v>2.41</v>
      </c>
    </row>
    <row r="1908" spans="1:9" ht="13.5">
      <c r="A1908" s="1" t="s">
        <v>14</v>
      </c>
      <c r="B1908" s="1">
        <v>4.84</v>
      </c>
      <c r="C1908" s="1">
        <v>6.84</v>
      </c>
      <c r="D1908" s="1">
        <v>3.8</v>
      </c>
      <c r="E1908" s="1">
        <v>2.14</v>
      </c>
      <c r="F1908" s="1">
        <v>0.77</v>
      </c>
      <c r="G1908" s="1">
        <v>0.43</v>
      </c>
      <c r="H1908" s="1">
        <v>0.25</v>
      </c>
      <c r="I1908" s="1">
        <v>0.17</v>
      </c>
    </row>
    <row r="1909" spans="1:9" ht="13.5">
      <c r="A1909" s="1" t="s">
        <v>15</v>
      </c>
      <c r="B1909" s="1">
        <v>4.24</v>
      </c>
      <c r="C1909" s="1">
        <v>9.36</v>
      </c>
      <c r="D1909" s="1">
        <v>2.31</v>
      </c>
      <c r="E1909" s="1">
        <v>0.96</v>
      </c>
      <c r="F1909" s="1">
        <v>0.7</v>
      </c>
      <c r="G1909" s="1">
        <v>0.39</v>
      </c>
      <c r="H1909" s="1">
        <v>0.25</v>
      </c>
      <c r="I1909" s="1">
        <v>0.29</v>
      </c>
    </row>
    <row r="1910" spans="1:9" ht="13.5">
      <c r="A1910" s="1" t="s">
        <v>16</v>
      </c>
      <c r="B1910" s="1">
        <v>9.94</v>
      </c>
      <c r="C1910" s="1">
        <v>12.23</v>
      </c>
      <c r="D1910" s="1">
        <v>6.54</v>
      </c>
      <c r="E1910" s="1">
        <v>2.98</v>
      </c>
      <c r="F1910" s="1">
        <v>1.34</v>
      </c>
      <c r="G1910" s="1">
        <v>0.91</v>
      </c>
      <c r="H1910" s="1">
        <v>0.53</v>
      </c>
      <c r="I1910" s="1">
        <v>0.39</v>
      </c>
    </row>
    <row r="1911" spans="1:9" ht="13.5">
      <c r="A1911" s="1" t="s">
        <v>17</v>
      </c>
      <c r="B1911" s="1">
        <v>1.56</v>
      </c>
      <c r="C1911" s="1">
        <v>8.39</v>
      </c>
      <c r="D1911" s="1">
        <v>3.56</v>
      </c>
      <c r="E1911" s="1">
        <v>1.05</v>
      </c>
      <c r="F1911" s="1">
        <v>0.27</v>
      </c>
      <c r="G1911" s="1">
        <v>0.17</v>
      </c>
      <c r="H1911" s="1">
        <v>0.07</v>
      </c>
      <c r="I1911" s="1">
        <v>0.04</v>
      </c>
    </row>
    <row r="1912" spans="1:9" ht="13.5">
      <c r="A1912" s="1" t="s">
        <v>18</v>
      </c>
      <c r="B1912" s="1">
        <v>2.74</v>
      </c>
      <c r="C1912" s="1">
        <v>5.29</v>
      </c>
      <c r="D1912" s="1">
        <v>3.56</v>
      </c>
      <c r="E1912" s="1">
        <v>1.6</v>
      </c>
      <c r="F1912" s="1">
        <v>0.41</v>
      </c>
      <c r="G1912" s="1">
        <v>0.25</v>
      </c>
      <c r="H1912" s="1">
        <v>0.19</v>
      </c>
      <c r="I1912" s="1">
        <v>0.11</v>
      </c>
    </row>
    <row r="1913" ht="13.5">
      <c r="A1913" s="1" t="s">
        <v>117</v>
      </c>
    </row>
    <row r="1914" ht="13.5">
      <c r="A1914" s="1" t="s">
        <v>19</v>
      </c>
    </row>
    <row r="1915" spans="1:9" ht="13.5">
      <c r="A1915" s="1" t="s">
        <v>20</v>
      </c>
      <c r="B1915" s="1">
        <v>5.08</v>
      </c>
      <c r="C1915" s="1">
        <v>6.86</v>
      </c>
      <c r="D1915" s="1">
        <v>7.18</v>
      </c>
      <c r="E1915" s="1">
        <v>4.57</v>
      </c>
      <c r="F1915" s="1">
        <v>0.56</v>
      </c>
      <c r="G1915" s="1">
        <v>0.47</v>
      </c>
      <c r="H1915" s="1">
        <v>0.28</v>
      </c>
      <c r="I1915" s="1">
        <v>0.25</v>
      </c>
    </row>
    <row r="1916" spans="1:9" ht="13.5">
      <c r="A1916" s="1" t="s">
        <v>20</v>
      </c>
      <c r="B1916" s="1">
        <v>51.67</v>
      </c>
      <c r="C1916" s="1">
        <v>74.05</v>
      </c>
      <c r="D1916" s="1">
        <v>55.59</v>
      </c>
      <c r="E1916" s="1">
        <v>23.07</v>
      </c>
      <c r="F1916" s="1">
        <v>7.07</v>
      </c>
      <c r="G1916" s="1">
        <v>6.05</v>
      </c>
      <c r="H1916" s="1">
        <v>3.23</v>
      </c>
      <c r="I1916" s="1">
        <v>1.54</v>
      </c>
    </row>
    <row r="1917" spans="1:9" ht="13.5">
      <c r="A1917" s="1" t="s">
        <v>20</v>
      </c>
      <c r="B1917" s="1">
        <v>4</v>
      </c>
      <c r="C1917" s="1">
        <v>4.7</v>
      </c>
      <c r="D1917" s="1">
        <v>2.29</v>
      </c>
      <c r="E1917" s="1">
        <v>1.42</v>
      </c>
      <c r="F1917" s="1">
        <v>0.75</v>
      </c>
      <c r="G1917" s="1">
        <v>0.48</v>
      </c>
      <c r="H1917" s="1">
        <v>0.26</v>
      </c>
      <c r="I1917" s="1">
        <v>0.05</v>
      </c>
    </row>
    <row r="1918" spans="1:9" ht="13.5">
      <c r="A1918" s="1" t="s">
        <v>21</v>
      </c>
      <c r="B1918" s="1">
        <v>406.57</v>
      </c>
      <c r="C1918" s="1">
        <v>415.9</v>
      </c>
      <c r="D1918" s="1">
        <v>164.46</v>
      </c>
      <c r="E1918" s="1">
        <v>80.71</v>
      </c>
      <c r="F1918" s="1">
        <v>56.87</v>
      </c>
      <c r="G1918" s="1">
        <v>26.51</v>
      </c>
      <c r="H1918" s="1">
        <v>10.3</v>
      </c>
      <c r="I1918" s="1">
        <v>4.94</v>
      </c>
    </row>
    <row r="1919" ht="13.5">
      <c r="A1919" s="1" t="s">
        <v>22</v>
      </c>
    </row>
    <row r="1920" spans="1:9" ht="13.5">
      <c r="A1920" s="1" t="s">
        <v>23</v>
      </c>
      <c r="B1920" s="1">
        <v>5.74</v>
      </c>
      <c r="C1920" s="1">
        <v>7.6</v>
      </c>
      <c r="D1920" s="1">
        <v>3.89</v>
      </c>
      <c r="E1920" s="1">
        <v>2.71</v>
      </c>
      <c r="F1920" s="1">
        <v>1.38</v>
      </c>
      <c r="G1920" s="1">
        <v>0.82</v>
      </c>
      <c r="H1920" s="1">
        <v>0.51</v>
      </c>
      <c r="I1920" s="1">
        <v>0.32</v>
      </c>
    </row>
    <row r="1921" spans="1:9" ht="13.5">
      <c r="A1921" s="1" t="s">
        <v>24</v>
      </c>
      <c r="B1921" s="1">
        <v>4.93</v>
      </c>
      <c r="C1921" s="1">
        <v>6.42</v>
      </c>
      <c r="D1921" s="1">
        <v>3.17</v>
      </c>
      <c r="E1921" s="1">
        <v>1.47</v>
      </c>
      <c r="F1921" s="1">
        <v>0.83</v>
      </c>
      <c r="G1921" s="1">
        <v>0.45</v>
      </c>
      <c r="H1921" s="1">
        <v>0.23</v>
      </c>
      <c r="I1921" s="1">
        <v>0.17</v>
      </c>
    </row>
    <row r="1922" ht="13.5">
      <c r="A1922" s="1" t="s">
        <v>25</v>
      </c>
    </row>
    <row r="1923" ht="13.5">
      <c r="A1923" s="1" t="s">
        <v>26</v>
      </c>
    </row>
    <row r="1924" spans="1:8" ht="13.5">
      <c r="A1924" s="1" t="s">
        <v>27</v>
      </c>
      <c r="B1924" s="1">
        <v>0.81</v>
      </c>
      <c r="C1924" s="1">
        <v>0.6</v>
      </c>
      <c r="D1924" s="1">
        <v>1.02</v>
      </c>
      <c r="E1924" s="1">
        <v>0.19</v>
      </c>
      <c r="F1924" s="1">
        <v>0.05</v>
      </c>
      <c r="H1924" s="1">
        <v>0.05</v>
      </c>
    </row>
    <row r="1925" ht="13.5">
      <c r="A1925" s="1" t="s">
        <v>28</v>
      </c>
    </row>
    <row r="1926" ht="13.5">
      <c r="A1926" s="1" t="s">
        <v>29</v>
      </c>
    </row>
    <row r="1927" spans="1:9" ht="13.5">
      <c r="A1927" s="1" t="s">
        <v>30</v>
      </c>
      <c r="B1927" s="1">
        <v>3.32</v>
      </c>
      <c r="C1927" s="1">
        <v>15.1</v>
      </c>
      <c r="D1927" s="1">
        <v>22.64</v>
      </c>
      <c r="E1927" s="1">
        <v>7.23</v>
      </c>
      <c r="F1927" s="1">
        <v>0.37</v>
      </c>
      <c r="G1927" s="1">
        <v>0.19</v>
      </c>
      <c r="H1927" s="1">
        <v>0.03</v>
      </c>
      <c r="I1927" s="1">
        <v>0.15</v>
      </c>
    </row>
    <row r="1928" spans="1:9" ht="13.5">
      <c r="A1928" s="1" t="s">
        <v>31</v>
      </c>
      <c r="B1928" s="1">
        <v>4.6</v>
      </c>
      <c r="C1928" s="1">
        <v>19.53</v>
      </c>
      <c r="D1928" s="1">
        <v>39.46</v>
      </c>
      <c r="E1928" s="1">
        <v>14.14</v>
      </c>
      <c r="F1928" s="1">
        <v>0.63</v>
      </c>
      <c r="G1928" s="1">
        <v>0.15</v>
      </c>
      <c r="H1928" s="1">
        <v>0.1</v>
      </c>
      <c r="I1928" s="1">
        <v>0.06</v>
      </c>
    </row>
    <row r="1929" spans="1:9" ht="13.5">
      <c r="A1929" s="1" t="s">
        <v>32</v>
      </c>
      <c r="B1929" s="1">
        <v>15.59</v>
      </c>
      <c r="C1929" s="1">
        <v>30.74</v>
      </c>
      <c r="D1929" s="1">
        <v>15.92</v>
      </c>
      <c r="E1929" s="1">
        <v>4.27</v>
      </c>
      <c r="F1929" s="1">
        <v>1.61</v>
      </c>
      <c r="G1929" s="1">
        <v>0.91</v>
      </c>
      <c r="H1929" s="1">
        <v>0.41</v>
      </c>
      <c r="I1929" s="1">
        <v>0.34</v>
      </c>
    </row>
    <row r="1930" ht="13.5">
      <c r="A1930" s="1" t="s">
        <v>118</v>
      </c>
    </row>
    <row r="1931" spans="1:9" ht="13.5">
      <c r="A1931" s="1" t="s">
        <v>34</v>
      </c>
      <c r="B1931" s="1">
        <v>71.43</v>
      </c>
      <c r="C1931" s="1">
        <v>106.24</v>
      </c>
      <c r="D1931" s="1">
        <v>51.49</v>
      </c>
      <c r="E1931" s="1">
        <v>24.64</v>
      </c>
      <c r="F1931" s="1">
        <v>24.94</v>
      </c>
      <c r="G1931" s="1">
        <v>18.27</v>
      </c>
      <c r="H1931" s="1">
        <v>7.87</v>
      </c>
      <c r="I1931" s="1">
        <v>4.05</v>
      </c>
    </row>
    <row r="1932" spans="1:9" ht="13.5">
      <c r="A1932" s="1" t="s">
        <v>35</v>
      </c>
      <c r="B1932" s="1">
        <v>22.07</v>
      </c>
      <c r="C1932" s="1">
        <v>30.28</v>
      </c>
      <c r="D1932" s="1">
        <v>14.18</v>
      </c>
      <c r="E1932" s="1">
        <v>6.69</v>
      </c>
      <c r="F1932" s="1">
        <v>4.1</v>
      </c>
      <c r="G1932" s="1">
        <v>2.38</v>
      </c>
      <c r="H1932" s="1">
        <v>1.29</v>
      </c>
      <c r="I1932" s="1">
        <v>0.7</v>
      </c>
    </row>
    <row r="1933" spans="1:9" ht="13.5">
      <c r="A1933" s="1" t="s">
        <v>36</v>
      </c>
      <c r="B1933" s="1">
        <v>36.74</v>
      </c>
      <c r="C1933" s="1">
        <v>45.97</v>
      </c>
      <c r="D1933" s="1">
        <v>16.01</v>
      </c>
      <c r="E1933" s="1">
        <v>9.18</v>
      </c>
      <c r="F1933" s="1">
        <v>5.77</v>
      </c>
      <c r="G1933" s="1">
        <v>4.29</v>
      </c>
      <c r="H1933" s="1">
        <v>1.66</v>
      </c>
      <c r="I1933" s="1">
        <v>0.8</v>
      </c>
    </row>
    <row r="1934" spans="1:9" ht="13.5">
      <c r="A1934" s="1" t="s">
        <v>37</v>
      </c>
      <c r="B1934" s="1">
        <v>1.23</v>
      </c>
      <c r="C1934" s="1">
        <v>3.79</v>
      </c>
      <c r="D1934" s="1">
        <v>4.17</v>
      </c>
      <c r="E1934" s="1">
        <v>1.36</v>
      </c>
      <c r="F1934" s="1">
        <v>0.24</v>
      </c>
      <c r="G1934" s="1">
        <v>0.19</v>
      </c>
      <c r="H1934" s="1">
        <v>0.08</v>
      </c>
      <c r="I1934" s="1">
        <v>0.07</v>
      </c>
    </row>
    <row r="1935" spans="1:9" ht="13.5">
      <c r="A1935" s="1" t="s">
        <v>38</v>
      </c>
      <c r="B1935" s="1">
        <v>3.4</v>
      </c>
      <c r="C1935" s="1">
        <v>20.41</v>
      </c>
      <c r="D1935" s="1">
        <v>22.92</v>
      </c>
      <c r="E1935" s="1">
        <v>4.41</v>
      </c>
      <c r="F1935" s="1">
        <v>1.18</v>
      </c>
      <c r="G1935" s="1">
        <v>0.76</v>
      </c>
      <c r="H1935" s="1">
        <v>0.29</v>
      </c>
      <c r="I1935" s="1">
        <v>0.22</v>
      </c>
    </row>
    <row r="1936" ht="13.5">
      <c r="A1936" s="1" t="s">
        <v>39</v>
      </c>
    </row>
    <row r="1937" spans="1:9" ht="13.5">
      <c r="A1937" s="1" t="s">
        <v>40</v>
      </c>
      <c r="B1937" s="1">
        <v>1.59</v>
      </c>
      <c r="C1937" s="1">
        <v>2.68</v>
      </c>
      <c r="D1937" s="1">
        <v>1.31</v>
      </c>
      <c r="E1937" s="1">
        <v>0.69</v>
      </c>
      <c r="F1937" s="1">
        <v>0.61</v>
      </c>
      <c r="G1937" s="1">
        <v>0.76</v>
      </c>
      <c r="H1937" s="1">
        <v>0.29</v>
      </c>
      <c r="I1937" s="1">
        <v>0.65</v>
      </c>
    </row>
    <row r="1938" spans="1:9" ht="13.5">
      <c r="A1938" s="1" t="s">
        <v>41</v>
      </c>
      <c r="B1938" s="1">
        <v>15.28</v>
      </c>
      <c r="C1938" s="1">
        <v>24.63</v>
      </c>
      <c r="D1938" s="1">
        <v>4.08</v>
      </c>
      <c r="E1938" s="1">
        <v>1.23</v>
      </c>
      <c r="F1938" s="1">
        <v>0.56</v>
      </c>
      <c r="G1938" s="1">
        <v>2.88</v>
      </c>
      <c r="H1938" s="1">
        <v>0.15</v>
      </c>
      <c r="I1938" s="1">
        <v>0.16</v>
      </c>
    </row>
    <row r="1939" spans="1:9" ht="13.5">
      <c r="A1939" s="1" t="s">
        <v>42</v>
      </c>
      <c r="B1939" s="1">
        <v>0.43</v>
      </c>
      <c r="C1939" s="1">
        <v>1.07</v>
      </c>
      <c r="D1939" s="1">
        <v>0.46</v>
      </c>
      <c r="E1939" s="1">
        <v>0.17</v>
      </c>
      <c r="F1939" s="1">
        <v>0.04</v>
      </c>
      <c r="G1939" s="1">
        <v>0.05</v>
      </c>
      <c r="H1939" s="1">
        <v>0.05</v>
      </c>
      <c r="I1939" s="1">
        <v>0.03</v>
      </c>
    </row>
    <row r="1940" spans="1:9" ht="13.5">
      <c r="A1940" s="1" t="s">
        <v>43</v>
      </c>
      <c r="B1940" s="1">
        <v>0.75</v>
      </c>
      <c r="C1940" s="1">
        <v>4.39</v>
      </c>
      <c r="D1940" s="1">
        <v>5.36</v>
      </c>
      <c r="E1940" s="1">
        <v>1.17</v>
      </c>
      <c r="F1940" s="1">
        <v>0.14</v>
      </c>
      <c r="G1940" s="1">
        <v>0.11</v>
      </c>
      <c r="I1940" s="1">
        <v>0.03</v>
      </c>
    </row>
    <row r="1941" spans="1:9" ht="13.5">
      <c r="A1941" s="1" t="s">
        <v>44</v>
      </c>
      <c r="B1941" s="1">
        <v>9.95</v>
      </c>
      <c r="C1941" s="1">
        <v>70.8</v>
      </c>
      <c r="D1941" s="1">
        <v>57.11</v>
      </c>
      <c r="E1941" s="1">
        <v>9.21</v>
      </c>
      <c r="F1941" s="1">
        <v>2.6</v>
      </c>
      <c r="G1941" s="1">
        <v>1.58</v>
      </c>
      <c r="H1941" s="1">
        <v>0.53</v>
      </c>
      <c r="I1941" s="1">
        <v>0.4</v>
      </c>
    </row>
    <row r="1942" spans="1:9" ht="13.5">
      <c r="A1942" s="1" t="s">
        <v>45</v>
      </c>
      <c r="B1942" s="1">
        <v>3.41</v>
      </c>
      <c r="C1942" s="1">
        <v>9.27</v>
      </c>
      <c r="D1942" s="1">
        <v>7.21</v>
      </c>
      <c r="E1942" s="1">
        <v>1.24</v>
      </c>
      <c r="F1942" s="1">
        <v>1.34</v>
      </c>
      <c r="G1942" s="1">
        <v>1.7</v>
      </c>
      <c r="H1942" s="1">
        <v>0.54</v>
      </c>
      <c r="I1942" s="1">
        <v>8.42</v>
      </c>
    </row>
    <row r="1943" spans="1:9" ht="13.5">
      <c r="A1943" s="1" t="s">
        <v>46</v>
      </c>
      <c r="B1943" s="1">
        <v>3.56</v>
      </c>
      <c r="C1943" s="1">
        <v>8.32</v>
      </c>
      <c r="D1943" s="1">
        <v>1.36</v>
      </c>
      <c r="E1943" s="1">
        <v>0.67</v>
      </c>
      <c r="F1943" s="1">
        <v>0.32</v>
      </c>
      <c r="G1943" s="1">
        <v>0.21</v>
      </c>
      <c r="H1943" s="1">
        <v>0.11</v>
      </c>
      <c r="I1943" s="1">
        <v>0.13</v>
      </c>
    </row>
    <row r="1944" spans="1:5" ht="13.5">
      <c r="A1944" s="1" t="s">
        <v>47</v>
      </c>
      <c r="B1944" s="1">
        <v>0.18</v>
      </c>
      <c r="C1944" s="1">
        <v>0.8</v>
      </c>
      <c r="D1944" s="1">
        <v>0.83</v>
      </c>
      <c r="E1944" s="1">
        <v>0.2</v>
      </c>
    </row>
    <row r="1945" spans="1:5" ht="13.5">
      <c r="A1945" s="1" t="s">
        <v>48</v>
      </c>
      <c r="B1945" s="1">
        <v>1.28</v>
      </c>
      <c r="C1945" s="1">
        <v>0.45</v>
      </c>
      <c r="D1945" s="1">
        <v>0.27</v>
      </c>
      <c r="E1945" s="1">
        <v>0.04</v>
      </c>
    </row>
    <row r="1946" spans="1:2" ht="13.5">
      <c r="A1946" s="1" t="s">
        <v>49</v>
      </c>
      <c r="B1946" s="1">
        <v>0.08</v>
      </c>
    </row>
    <row r="1947" ht="13.5">
      <c r="A1947" s="1" t="s">
        <v>50</v>
      </c>
    </row>
    <row r="1948" ht="13.5">
      <c r="A1948" s="1" t="s">
        <v>51</v>
      </c>
    </row>
    <row r="1949" ht="13.5">
      <c r="A1949" s="1" t="s">
        <v>52</v>
      </c>
    </row>
    <row r="1950" ht="13.5">
      <c r="A1950" s="1" t="s">
        <v>53</v>
      </c>
    </row>
    <row r="1951" ht="13.5">
      <c r="A1951" s="1" t="s">
        <v>54</v>
      </c>
    </row>
    <row r="1953" spans="1:9" ht="13.5">
      <c r="A1953" s="1" t="s">
        <v>55</v>
      </c>
      <c r="B1953" s="1">
        <f aca="true" t="shared" si="107" ref="B1953:I1953">SUM(B1897:B1951)</f>
        <v>917.14</v>
      </c>
      <c r="C1953" s="1">
        <f t="shared" si="107"/>
        <v>1206.8700000000001</v>
      </c>
      <c r="D1953" s="1">
        <f t="shared" si="107"/>
        <v>642.5500000000001</v>
      </c>
      <c r="E1953" s="1">
        <f t="shared" si="107"/>
        <v>256.56</v>
      </c>
      <c r="F1953" s="1">
        <f t="shared" si="107"/>
        <v>137.57999999999998</v>
      </c>
      <c r="G1953" s="1">
        <f t="shared" si="107"/>
        <v>85.5</v>
      </c>
      <c r="H1953" s="1">
        <f t="shared" si="107"/>
        <v>35.74</v>
      </c>
      <c r="I1953" s="1">
        <f t="shared" si="107"/>
        <v>26.889999999999997</v>
      </c>
    </row>
    <row r="1971" spans="1:11" ht="13.5">
      <c r="A1971" s="1" t="s">
        <v>110</v>
      </c>
      <c r="K1971" s="1" t="s">
        <v>110</v>
      </c>
    </row>
    <row r="1973" ht="13.5">
      <c r="A1973" s="2" t="s">
        <v>189</v>
      </c>
    </row>
    <row r="1974" ht="13.5">
      <c r="B1974" s="5" t="s">
        <v>184</v>
      </c>
    </row>
    <row r="1976" spans="3:13" ht="13.5">
      <c r="C1976" s="1" t="s">
        <v>181</v>
      </c>
      <c r="M1976" s="1" t="s">
        <v>182</v>
      </c>
    </row>
    <row r="1978" spans="1:19" ht="13.5">
      <c r="A1978" s="1" t="s">
        <v>1</v>
      </c>
      <c r="B1978" s="1" t="s">
        <v>57</v>
      </c>
      <c r="C1978" s="1" t="s">
        <v>113</v>
      </c>
      <c r="D1978" s="1" t="s">
        <v>89</v>
      </c>
      <c r="E1978" s="1" t="s">
        <v>90</v>
      </c>
      <c r="F1978" s="1" t="s">
        <v>91</v>
      </c>
      <c r="G1978" s="1" t="s">
        <v>114</v>
      </c>
      <c r="H1978" s="1" t="s">
        <v>115</v>
      </c>
      <c r="I1978" s="1" t="s">
        <v>116</v>
      </c>
      <c r="K1978" s="1" t="s">
        <v>1</v>
      </c>
      <c r="L1978" s="1" t="s">
        <v>57</v>
      </c>
      <c r="M1978" s="1" t="s">
        <v>113</v>
      </c>
      <c r="N1978" s="1" t="s">
        <v>89</v>
      </c>
      <c r="O1978" s="1" t="s">
        <v>90</v>
      </c>
      <c r="P1978" s="1" t="s">
        <v>91</v>
      </c>
      <c r="Q1978" s="1" t="s">
        <v>114</v>
      </c>
      <c r="R1978" s="1" t="s">
        <v>115</v>
      </c>
      <c r="S1978" s="1" t="s">
        <v>116</v>
      </c>
    </row>
    <row r="1980" spans="1:11" ht="13.5">
      <c r="A1980" s="1" t="s">
        <v>3</v>
      </c>
      <c r="K1980" s="1" t="s">
        <v>3</v>
      </c>
    </row>
    <row r="1981" spans="1:19" ht="13.5">
      <c r="A1981" s="1" t="s">
        <v>13</v>
      </c>
      <c r="B1981" s="1">
        <v>116.28</v>
      </c>
      <c r="C1981" s="1">
        <v>131.19</v>
      </c>
      <c r="D1981" s="1">
        <v>175.25</v>
      </c>
      <c r="E1981" s="1">
        <v>22.43</v>
      </c>
      <c r="F1981" s="1">
        <v>7.28</v>
      </c>
      <c r="G1981" s="1">
        <v>3.08</v>
      </c>
      <c r="H1981" s="1">
        <v>1.79</v>
      </c>
      <c r="I1981" s="1">
        <v>1.32</v>
      </c>
      <c r="K1981" s="1" t="s">
        <v>13</v>
      </c>
      <c r="L1981" s="3">
        <f aca="true" t="shared" si="108" ref="L1981:L1997">(B1981/511.73)*100</f>
        <v>22.72292028999668</v>
      </c>
      <c r="M1981" s="3">
        <f aca="true" t="shared" si="109" ref="M1981:M1997">(C1981/614.61)*100</f>
        <v>21.345243325035387</v>
      </c>
      <c r="N1981" s="3">
        <f aca="true" t="shared" si="110" ref="N1981:N1997">(D1981/674.38)*100</f>
        <v>25.98683234971381</v>
      </c>
      <c r="O1981" s="3">
        <f aca="true" t="shared" si="111" ref="O1981:O1997">(E1981/118.93)*100</f>
        <v>18.859833515513323</v>
      </c>
      <c r="P1981" s="3">
        <f aca="true" t="shared" si="112" ref="P1981:P1997">(F1981/70.41)*100</f>
        <v>10.339440420394832</v>
      </c>
      <c r="Q1981" s="3">
        <f aca="true" t="shared" si="113" ref="Q1981:Q1997">(G1981/42.14)*100</f>
        <v>7.308970099667775</v>
      </c>
      <c r="R1981" s="3">
        <f aca="true" t="shared" si="114" ref="R1981:R1997">(H1981/41.23)*100</f>
        <v>4.341498908561727</v>
      </c>
      <c r="S1981" s="3">
        <f aca="true" t="shared" si="115" ref="S1981:S1997">(I1981/34.22)*100</f>
        <v>3.8573933372296905</v>
      </c>
    </row>
    <row r="1982" spans="1:19" ht="13.5">
      <c r="A1982" s="1" t="s">
        <v>14</v>
      </c>
      <c r="B1982" s="1">
        <v>2.85</v>
      </c>
      <c r="C1982" s="1">
        <v>3.22</v>
      </c>
      <c r="D1982" s="1">
        <v>6.02</v>
      </c>
      <c r="E1982" s="1">
        <v>1.31</v>
      </c>
      <c r="F1982" s="1">
        <v>0.85</v>
      </c>
      <c r="G1982" s="1">
        <v>0.44</v>
      </c>
      <c r="H1982" s="1">
        <v>0.29</v>
      </c>
      <c r="I1982" s="1">
        <v>0.24</v>
      </c>
      <c r="K1982" s="1" t="s">
        <v>14</v>
      </c>
      <c r="L1982" s="3">
        <f t="shared" si="108"/>
        <v>0.5569343208332519</v>
      </c>
      <c r="M1982" s="3">
        <f t="shared" si="109"/>
        <v>0.5239094710466801</v>
      </c>
      <c r="N1982" s="3">
        <f t="shared" si="110"/>
        <v>0.8926717874195557</v>
      </c>
      <c r="O1982" s="3">
        <f t="shared" si="111"/>
        <v>1.1014882704111661</v>
      </c>
      <c r="P1982" s="3">
        <f t="shared" si="112"/>
        <v>1.2072148842493964</v>
      </c>
      <c r="Q1982" s="3">
        <f t="shared" si="113"/>
        <v>1.044138585666825</v>
      </c>
      <c r="R1982" s="3">
        <f t="shared" si="114"/>
        <v>0.7033713315546932</v>
      </c>
      <c r="S1982" s="3">
        <f t="shared" si="115"/>
        <v>0.701344243132671</v>
      </c>
    </row>
    <row r="1983" spans="1:19" ht="13.5">
      <c r="A1983" s="1" t="s">
        <v>15</v>
      </c>
      <c r="B1983" s="1">
        <v>1.99</v>
      </c>
      <c r="C1983" s="1">
        <v>5.08</v>
      </c>
      <c r="D1983" s="1">
        <v>3.43</v>
      </c>
      <c r="E1983" s="1">
        <v>0.59</v>
      </c>
      <c r="F1983" s="1">
        <v>0.51</v>
      </c>
      <c r="G1983" s="1">
        <v>0.36</v>
      </c>
      <c r="H1983" s="1">
        <v>0.29</v>
      </c>
      <c r="I1983" s="1">
        <v>0.22</v>
      </c>
      <c r="K1983" s="1" t="s">
        <v>15</v>
      </c>
      <c r="L1983" s="3">
        <f t="shared" si="108"/>
        <v>0.3888769468274285</v>
      </c>
      <c r="M1983" s="3">
        <f t="shared" si="109"/>
        <v>0.8265404077382404</v>
      </c>
      <c r="N1983" s="3">
        <f t="shared" si="110"/>
        <v>0.5086153207390492</v>
      </c>
      <c r="O1983" s="3">
        <f t="shared" si="111"/>
        <v>0.49609013705541066</v>
      </c>
      <c r="P1983" s="3">
        <f t="shared" si="112"/>
        <v>0.7243289305496379</v>
      </c>
      <c r="Q1983" s="3">
        <f t="shared" si="113"/>
        <v>0.8542952064546747</v>
      </c>
      <c r="R1983" s="3">
        <f t="shared" si="114"/>
        <v>0.7033713315546932</v>
      </c>
      <c r="S1983" s="3">
        <f t="shared" si="115"/>
        <v>0.6428988895382818</v>
      </c>
    </row>
    <row r="1984" spans="1:19" ht="13.5">
      <c r="A1984" s="1" t="s">
        <v>16</v>
      </c>
      <c r="B1984" s="1">
        <v>6.87</v>
      </c>
      <c r="C1984" s="1">
        <v>7.89</v>
      </c>
      <c r="D1984" s="1">
        <v>10.62</v>
      </c>
      <c r="E1984" s="1">
        <v>2.03</v>
      </c>
      <c r="F1984" s="1">
        <v>1.58</v>
      </c>
      <c r="G1984" s="1">
        <v>0.78</v>
      </c>
      <c r="H1984" s="1">
        <v>0.51</v>
      </c>
      <c r="I1984" s="1">
        <v>0.38</v>
      </c>
      <c r="K1984" s="1" t="s">
        <v>16</v>
      </c>
      <c r="L1984" s="3">
        <f t="shared" si="108"/>
        <v>1.3425048365348915</v>
      </c>
      <c r="M1984" s="3">
        <f t="shared" si="109"/>
        <v>1.2837409088690388</v>
      </c>
      <c r="N1984" s="3">
        <f t="shared" si="110"/>
        <v>1.5747797977401463</v>
      </c>
      <c r="O1984" s="3">
        <f t="shared" si="111"/>
        <v>1.7068864037669214</v>
      </c>
      <c r="P1984" s="3">
        <f t="shared" si="112"/>
        <v>2.243999431898878</v>
      </c>
      <c r="Q1984" s="3">
        <f t="shared" si="113"/>
        <v>1.8509729473184622</v>
      </c>
      <c r="R1984" s="3">
        <f t="shared" si="114"/>
        <v>1.2369633761823917</v>
      </c>
      <c r="S1984" s="3">
        <f t="shared" si="115"/>
        <v>1.1104617182933958</v>
      </c>
    </row>
    <row r="1985" spans="1:19" ht="13.5">
      <c r="A1985" s="1" t="s">
        <v>20</v>
      </c>
      <c r="B1985" s="1">
        <v>35.39</v>
      </c>
      <c r="C1985" s="1">
        <v>40.2</v>
      </c>
      <c r="D1985" s="1">
        <v>79.36</v>
      </c>
      <c r="E1985" s="1">
        <v>18.96</v>
      </c>
      <c r="F1985" s="1">
        <v>4.72</v>
      </c>
      <c r="G1985" s="1">
        <v>1.59</v>
      </c>
      <c r="H1985" s="1">
        <v>1.24</v>
      </c>
      <c r="I1985" s="1">
        <v>1.03</v>
      </c>
      <c r="K1985" s="1" t="s">
        <v>20</v>
      </c>
      <c r="L1985" s="3">
        <f t="shared" si="108"/>
        <v>6.915756355890802</v>
      </c>
      <c r="M1985" s="3">
        <f t="shared" si="109"/>
        <v>6.540733147849856</v>
      </c>
      <c r="N1985" s="3">
        <f t="shared" si="110"/>
        <v>11.767846021530888</v>
      </c>
      <c r="O1985" s="3">
        <f t="shared" si="111"/>
        <v>15.942150845034893</v>
      </c>
      <c r="P1985" s="3">
        <f t="shared" si="112"/>
        <v>6.703593239596649</v>
      </c>
      <c r="Q1985" s="3">
        <f t="shared" si="113"/>
        <v>3.7731371618414813</v>
      </c>
      <c r="R1985" s="3">
        <f t="shared" si="114"/>
        <v>3.0075187969924815</v>
      </c>
      <c r="S1985" s="3">
        <f t="shared" si="115"/>
        <v>3.0099357101110464</v>
      </c>
    </row>
    <row r="1986" spans="1:19" ht="13.5">
      <c r="A1986" s="1" t="s">
        <v>21</v>
      </c>
      <c r="B1986" s="1">
        <v>192.92</v>
      </c>
      <c r="C1986" s="1">
        <v>216.01</v>
      </c>
      <c r="D1986" s="1">
        <v>161.93</v>
      </c>
      <c r="E1986" s="1">
        <v>29.1</v>
      </c>
      <c r="F1986" s="1">
        <v>15.37</v>
      </c>
      <c r="G1986" s="1">
        <v>6.51</v>
      </c>
      <c r="H1986" s="1">
        <v>4</v>
      </c>
      <c r="I1986" s="1">
        <v>3.19</v>
      </c>
      <c r="K1986" s="1" t="s">
        <v>21</v>
      </c>
      <c r="L1986" s="3">
        <f t="shared" si="108"/>
        <v>37.699568131631914</v>
      </c>
      <c r="M1986" s="3">
        <f t="shared" si="109"/>
        <v>35.145864857389235</v>
      </c>
      <c r="N1986" s="3">
        <f t="shared" si="110"/>
        <v>24.011684806785492</v>
      </c>
      <c r="O1986" s="3">
        <f t="shared" si="111"/>
        <v>24.468174556461783</v>
      </c>
      <c r="P1986" s="3">
        <f t="shared" si="112"/>
        <v>21.829285612839087</v>
      </c>
      <c r="Q1986" s="3">
        <f t="shared" si="113"/>
        <v>15.448504983388704</v>
      </c>
      <c r="R1986" s="3">
        <f t="shared" si="114"/>
        <v>9.701673538685423</v>
      </c>
      <c r="S1986" s="3">
        <f t="shared" si="115"/>
        <v>9.322033898305085</v>
      </c>
    </row>
    <row r="1987" spans="1:19" ht="13.5">
      <c r="A1987" s="1" t="s">
        <v>27</v>
      </c>
      <c r="B1987" s="1">
        <v>0.22</v>
      </c>
      <c r="C1987" s="1">
        <v>0.16</v>
      </c>
      <c r="D1987" s="1">
        <v>0.93</v>
      </c>
      <c r="F1987" s="1">
        <v>0.16</v>
      </c>
      <c r="K1987" s="1" t="s">
        <v>27</v>
      </c>
      <c r="L1987" s="3">
        <f t="shared" si="108"/>
        <v>0.04299142125730365</v>
      </c>
      <c r="M1987" s="3">
        <f t="shared" si="109"/>
        <v>0.026032768747661122</v>
      </c>
      <c r="N1987" s="3">
        <f t="shared" si="110"/>
        <v>0.1379044455648151</v>
      </c>
      <c r="O1987" s="3">
        <f t="shared" si="111"/>
        <v>0</v>
      </c>
      <c r="P1987" s="3">
        <f t="shared" si="112"/>
        <v>0.2272404487998864</v>
      </c>
      <c r="Q1987" s="3">
        <f t="shared" si="113"/>
        <v>0</v>
      </c>
      <c r="R1987" s="3">
        <f t="shared" si="114"/>
        <v>0</v>
      </c>
      <c r="S1987" s="3">
        <f t="shared" si="115"/>
        <v>0</v>
      </c>
    </row>
    <row r="1988" spans="1:19" ht="13.5">
      <c r="A1988" s="1" t="s">
        <v>34</v>
      </c>
      <c r="B1988" s="1">
        <v>57.42</v>
      </c>
      <c r="C1988" s="1">
        <v>67.45</v>
      </c>
      <c r="D1988" s="1">
        <v>66.34</v>
      </c>
      <c r="E1988" s="1">
        <v>12.36</v>
      </c>
      <c r="F1988" s="1">
        <v>7.69</v>
      </c>
      <c r="G1988" s="1">
        <v>3.88</v>
      </c>
      <c r="H1988" s="1">
        <v>2.82</v>
      </c>
      <c r="I1988" s="1">
        <v>2.41</v>
      </c>
      <c r="K1988" s="1" t="s">
        <v>34</v>
      </c>
      <c r="L1988" s="3">
        <f t="shared" si="108"/>
        <v>11.220760948156254</v>
      </c>
      <c r="M1988" s="3">
        <f t="shared" si="109"/>
        <v>10.97443907518589</v>
      </c>
      <c r="N1988" s="3">
        <f t="shared" si="110"/>
        <v>9.837183783623477</v>
      </c>
      <c r="O1988" s="3">
        <f t="shared" si="111"/>
        <v>10.392667955940468</v>
      </c>
      <c r="P1988" s="3">
        <f t="shared" si="112"/>
        <v>10.921744070444541</v>
      </c>
      <c r="Q1988" s="3">
        <f t="shared" si="113"/>
        <v>9.207403891789273</v>
      </c>
      <c r="R1988" s="3">
        <f t="shared" si="114"/>
        <v>6.839679844773223</v>
      </c>
      <c r="S1988" s="3">
        <f t="shared" si="115"/>
        <v>7.042665108123905</v>
      </c>
    </row>
    <row r="1989" spans="1:19" ht="13.5">
      <c r="A1989" s="1" t="s">
        <v>35</v>
      </c>
      <c r="B1989" s="1">
        <v>15.98</v>
      </c>
      <c r="C1989" s="1">
        <v>17.44</v>
      </c>
      <c r="D1989" s="1">
        <v>15.02</v>
      </c>
      <c r="E1989" s="1">
        <v>3.11</v>
      </c>
      <c r="F1989" s="1">
        <v>1.68</v>
      </c>
      <c r="G1989" s="1">
        <v>0.85</v>
      </c>
      <c r="H1989" s="1">
        <v>0.67</v>
      </c>
      <c r="I1989" s="1">
        <v>0.84</v>
      </c>
      <c r="K1989" s="1" t="s">
        <v>35</v>
      </c>
      <c r="L1989" s="3">
        <f t="shared" si="108"/>
        <v>3.122740507689602</v>
      </c>
      <c r="M1989" s="3">
        <f t="shared" si="109"/>
        <v>2.837571793495062</v>
      </c>
      <c r="N1989" s="3">
        <f t="shared" si="110"/>
        <v>2.2272309380467985</v>
      </c>
      <c r="O1989" s="3">
        <f t="shared" si="111"/>
        <v>2.6149836038005545</v>
      </c>
      <c r="P1989" s="3">
        <f t="shared" si="112"/>
        <v>2.386024712398807</v>
      </c>
      <c r="Q1989" s="3">
        <f t="shared" si="113"/>
        <v>2.0170859041290936</v>
      </c>
      <c r="R1989" s="3">
        <f t="shared" si="114"/>
        <v>1.6250303177298087</v>
      </c>
      <c r="S1989" s="3">
        <f t="shared" si="115"/>
        <v>2.4547048509643483</v>
      </c>
    </row>
    <row r="1990" spans="1:19" ht="13.5">
      <c r="A1990" s="1" t="s">
        <v>36</v>
      </c>
      <c r="B1990" s="1">
        <v>21.6</v>
      </c>
      <c r="C1990" s="1">
        <v>24.38</v>
      </c>
      <c r="D1990" s="1">
        <v>14.35</v>
      </c>
      <c r="E1990" s="1">
        <v>2.42</v>
      </c>
      <c r="F1990" s="1">
        <v>1.45</v>
      </c>
      <c r="G1990" s="1">
        <v>0.91</v>
      </c>
      <c r="H1990" s="1">
        <v>0.53</v>
      </c>
      <c r="I1990" s="1">
        <v>0.92</v>
      </c>
      <c r="K1990" s="1" t="s">
        <v>36</v>
      </c>
      <c r="L1990" s="3">
        <f t="shared" si="108"/>
        <v>4.220975905262541</v>
      </c>
      <c r="M1990" s="3">
        <f t="shared" si="109"/>
        <v>3.9667431379248628</v>
      </c>
      <c r="N1990" s="3">
        <f t="shared" si="110"/>
        <v>2.1278804235001036</v>
      </c>
      <c r="O1990" s="3">
        <f t="shared" si="111"/>
        <v>2.0348103926679557</v>
      </c>
      <c r="P1990" s="3">
        <f t="shared" si="112"/>
        <v>2.0593665672489703</v>
      </c>
      <c r="Q1990" s="3">
        <f t="shared" si="113"/>
        <v>2.1594684385382057</v>
      </c>
      <c r="R1990" s="3">
        <f t="shared" si="114"/>
        <v>1.2854717438758188</v>
      </c>
      <c r="S1990" s="3">
        <f t="shared" si="115"/>
        <v>2.6884862653419055</v>
      </c>
    </row>
    <row r="1991" spans="1:19" ht="13.5">
      <c r="A1991" s="1" t="s">
        <v>37</v>
      </c>
      <c r="B1991" s="1">
        <v>4.75</v>
      </c>
      <c r="C1991" s="1">
        <v>3.09</v>
      </c>
      <c r="D1991" s="1">
        <v>2.56</v>
      </c>
      <c r="E1991" s="1">
        <v>0.57</v>
      </c>
      <c r="F1991" s="1">
        <v>0.3</v>
      </c>
      <c r="H1991" s="1">
        <v>0.1</v>
      </c>
      <c r="I1991" s="1">
        <v>0.13</v>
      </c>
      <c r="K1991" s="1" t="s">
        <v>37</v>
      </c>
      <c r="L1991" s="3">
        <f t="shared" si="108"/>
        <v>0.9282238680554198</v>
      </c>
      <c r="M1991" s="3">
        <f t="shared" si="109"/>
        <v>0.5027578464392053</v>
      </c>
      <c r="N1991" s="3">
        <f t="shared" si="110"/>
        <v>0.3796079361784157</v>
      </c>
      <c r="O1991" s="3">
        <f t="shared" si="111"/>
        <v>0.479273522239973</v>
      </c>
      <c r="P1991" s="3">
        <f t="shared" si="112"/>
        <v>0.42607584149978694</v>
      </c>
      <c r="Q1991" s="3">
        <f t="shared" si="113"/>
        <v>0</v>
      </c>
      <c r="R1991" s="3">
        <f t="shared" si="114"/>
        <v>0.24254183846713565</v>
      </c>
      <c r="S1991" s="3">
        <f t="shared" si="115"/>
        <v>0.37989479836353013</v>
      </c>
    </row>
    <row r="1992" spans="1:19" ht="13.5">
      <c r="A1992" s="1" t="s">
        <v>38</v>
      </c>
      <c r="B1992" s="1">
        <v>1.27</v>
      </c>
      <c r="C1992" s="1">
        <v>17.47</v>
      </c>
      <c r="D1992" s="1">
        <v>30.94</v>
      </c>
      <c r="E1992" s="1">
        <v>3.54</v>
      </c>
      <c r="F1992" s="1">
        <v>1.49</v>
      </c>
      <c r="G1992" s="1">
        <v>0.2</v>
      </c>
      <c r="H1992" s="1">
        <v>0.31</v>
      </c>
      <c r="I1992" s="1">
        <v>0.32</v>
      </c>
      <c r="K1992" s="1" t="s">
        <v>38</v>
      </c>
      <c r="L1992" s="3">
        <f t="shared" si="108"/>
        <v>0.24817774998534384</v>
      </c>
      <c r="M1992" s="3">
        <f t="shared" si="109"/>
        <v>2.8424529376352483</v>
      </c>
      <c r="N1992" s="3">
        <f t="shared" si="110"/>
        <v>4.587917791156322</v>
      </c>
      <c r="O1992" s="3">
        <f t="shared" si="111"/>
        <v>2.9765408223324643</v>
      </c>
      <c r="P1992" s="3">
        <f t="shared" si="112"/>
        <v>2.1161766794489423</v>
      </c>
      <c r="Q1992" s="3">
        <f t="shared" si="113"/>
        <v>0.47460844803037494</v>
      </c>
      <c r="R1992" s="3">
        <f t="shared" si="114"/>
        <v>0.7518796992481204</v>
      </c>
      <c r="S1992" s="3">
        <f t="shared" si="115"/>
        <v>0.935125657510228</v>
      </c>
    </row>
    <row r="1993" spans="1:19" ht="13.5">
      <c r="A1993" s="1" t="s">
        <v>40</v>
      </c>
      <c r="B1993" s="1">
        <v>2.38</v>
      </c>
      <c r="C1993" s="1">
        <v>4.28</v>
      </c>
      <c r="D1993" s="1">
        <v>2.65</v>
      </c>
      <c r="E1993" s="1">
        <v>1.01</v>
      </c>
      <c r="F1993" s="1">
        <v>1.07</v>
      </c>
      <c r="G1993" s="1">
        <v>0.92</v>
      </c>
      <c r="H1993" s="1">
        <v>1.08</v>
      </c>
      <c r="I1993" s="1">
        <v>0.88</v>
      </c>
      <c r="K1993" s="1" t="s">
        <v>40</v>
      </c>
      <c r="L1993" s="3">
        <f t="shared" si="108"/>
        <v>0.46508901178355766</v>
      </c>
      <c r="M1993" s="3">
        <f t="shared" si="109"/>
        <v>0.696376563999935</v>
      </c>
      <c r="N1993" s="3">
        <f t="shared" si="110"/>
        <v>0.39295352768468816</v>
      </c>
      <c r="O1993" s="3">
        <f t="shared" si="111"/>
        <v>0.8492390481796014</v>
      </c>
      <c r="P1993" s="3">
        <f t="shared" si="112"/>
        <v>1.5196705013492402</v>
      </c>
      <c r="Q1993" s="3">
        <f t="shared" si="113"/>
        <v>2.183198860939725</v>
      </c>
      <c r="R1993" s="3">
        <f t="shared" si="114"/>
        <v>2.6194518554450643</v>
      </c>
      <c r="S1993" s="3">
        <f t="shared" si="115"/>
        <v>2.571595558153127</v>
      </c>
    </row>
    <row r="1994" spans="1:19" ht="13.5">
      <c r="A1994" s="1" t="s">
        <v>41</v>
      </c>
      <c r="B1994" s="1">
        <v>3.8</v>
      </c>
      <c r="C1994" s="1">
        <v>5.12</v>
      </c>
      <c r="D1994" s="1">
        <v>7.39</v>
      </c>
      <c r="E1994" s="1">
        <v>0.28</v>
      </c>
      <c r="F1994" s="1">
        <v>0.28</v>
      </c>
      <c r="G1994" s="1">
        <v>0.25</v>
      </c>
      <c r="H1994" s="1">
        <v>0.19</v>
      </c>
      <c r="I1994" s="1">
        <v>0.85</v>
      </c>
      <c r="K1994" s="1" t="s">
        <v>41</v>
      </c>
      <c r="L1994" s="3">
        <f t="shared" si="108"/>
        <v>0.7425790944443358</v>
      </c>
      <c r="M1994" s="3">
        <f t="shared" si="109"/>
        <v>0.8330485999251559</v>
      </c>
      <c r="N1994" s="3">
        <f t="shared" si="110"/>
        <v>1.095821347015036</v>
      </c>
      <c r="O1994" s="3">
        <f t="shared" si="111"/>
        <v>0.23543260741612712</v>
      </c>
      <c r="P1994" s="3">
        <f t="shared" si="112"/>
        <v>0.3976707853998012</v>
      </c>
      <c r="Q1994" s="3">
        <f t="shared" si="113"/>
        <v>0.5932605600379687</v>
      </c>
      <c r="R1994" s="3">
        <f t="shared" si="114"/>
        <v>0.4608294930875576</v>
      </c>
      <c r="S1994" s="3">
        <f t="shared" si="115"/>
        <v>2.483927527761543</v>
      </c>
    </row>
    <row r="1995" spans="1:19" ht="13.5">
      <c r="A1995" s="1" t="s">
        <v>44</v>
      </c>
      <c r="B1995" s="1">
        <v>11.47</v>
      </c>
      <c r="C1995" s="1">
        <v>56.05</v>
      </c>
      <c r="D1995" s="1">
        <v>50.57</v>
      </c>
      <c r="E1995" s="1">
        <v>5.53</v>
      </c>
      <c r="F1995" s="1">
        <v>2.65</v>
      </c>
      <c r="G1995" s="1">
        <v>0.36</v>
      </c>
      <c r="H1995" s="1">
        <v>0.55</v>
      </c>
      <c r="I1995" s="1">
        <v>0.49</v>
      </c>
      <c r="K1995" s="1" t="s">
        <v>44</v>
      </c>
      <c r="L1995" s="3">
        <f t="shared" si="108"/>
        <v>2.2414163719148767</v>
      </c>
      <c r="M1995" s="3">
        <f t="shared" si="109"/>
        <v>9.119604301915036</v>
      </c>
      <c r="N1995" s="3">
        <f t="shared" si="110"/>
        <v>7.498739583024408</v>
      </c>
      <c r="O1995" s="3">
        <f t="shared" si="111"/>
        <v>4.649793996468511</v>
      </c>
      <c r="P1995" s="3">
        <f t="shared" si="112"/>
        <v>3.7636699332481185</v>
      </c>
      <c r="Q1995" s="3">
        <f t="shared" si="113"/>
        <v>0.8542952064546747</v>
      </c>
      <c r="R1995" s="3">
        <f t="shared" si="114"/>
        <v>1.333980111569246</v>
      </c>
      <c r="S1995" s="3">
        <f t="shared" si="115"/>
        <v>1.4319111630625365</v>
      </c>
    </row>
    <row r="1996" spans="1:19" ht="13.5">
      <c r="A1996" s="1" t="s">
        <v>45</v>
      </c>
      <c r="B1996" s="1">
        <v>34.56</v>
      </c>
      <c r="C1996" s="1">
        <v>13.49</v>
      </c>
      <c r="D1996" s="1">
        <v>44.63</v>
      </c>
      <c r="E1996" s="1">
        <v>15.49</v>
      </c>
      <c r="F1996" s="1">
        <v>23.04</v>
      </c>
      <c r="G1996" s="1">
        <v>21.65</v>
      </c>
      <c r="H1996" s="1">
        <v>26.66</v>
      </c>
      <c r="I1996" s="1">
        <v>20.76</v>
      </c>
      <c r="K1996" s="1" t="s">
        <v>45</v>
      </c>
      <c r="L1996" s="3">
        <f t="shared" si="108"/>
        <v>6.753561448420066</v>
      </c>
      <c r="M1996" s="3">
        <f t="shared" si="109"/>
        <v>2.194887815037178</v>
      </c>
      <c r="N1996" s="3">
        <f t="shared" si="110"/>
        <v>6.617930543610427</v>
      </c>
      <c r="O1996" s="3">
        <f t="shared" si="111"/>
        <v>13.02446817455646</v>
      </c>
      <c r="P1996" s="3">
        <f t="shared" si="112"/>
        <v>32.72262462718364</v>
      </c>
      <c r="Q1996" s="3">
        <f t="shared" si="113"/>
        <v>51.37636449928809</v>
      </c>
      <c r="R1996" s="3">
        <f t="shared" si="114"/>
        <v>64.66165413533835</v>
      </c>
      <c r="S1996" s="3">
        <f t="shared" si="115"/>
        <v>60.66627703097605</v>
      </c>
    </row>
    <row r="1997" spans="1:19" ht="13.5">
      <c r="A1997" s="1" t="s">
        <v>46</v>
      </c>
      <c r="B1997" s="1">
        <v>1.98</v>
      </c>
      <c r="C1997" s="1">
        <v>2.09</v>
      </c>
      <c r="D1997" s="1">
        <v>2.39</v>
      </c>
      <c r="E1997" s="1">
        <v>0.2</v>
      </c>
      <c r="F1997" s="1">
        <v>0.29</v>
      </c>
      <c r="G1997" s="1">
        <v>0.36</v>
      </c>
      <c r="H1997" s="1">
        <v>0.2</v>
      </c>
      <c r="I1997" s="1">
        <v>0.24</v>
      </c>
      <c r="K1997" s="1" t="s">
        <v>46</v>
      </c>
      <c r="L1997" s="3">
        <f t="shared" si="108"/>
        <v>0.38692279131573293</v>
      </c>
      <c r="M1997" s="3">
        <f t="shared" si="109"/>
        <v>0.34005304176632334</v>
      </c>
      <c r="N1997" s="3">
        <f t="shared" si="110"/>
        <v>0.35439959666656784</v>
      </c>
      <c r="O1997" s="3">
        <f t="shared" si="111"/>
        <v>0.16816614815437653</v>
      </c>
      <c r="P1997" s="3">
        <f t="shared" si="112"/>
        <v>0.4118733134497941</v>
      </c>
      <c r="Q1997" s="3">
        <f t="shared" si="113"/>
        <v>0.8542952064546747</v>
      </c>
      <c r="R1997" s="3">
        <f t="shared" si="114"/>
        <v>0.4850836769342713</v>
      </c>
      <c r="S1997" s="3">
        <f t="shared" si="115"/>
        <v>0.701344243132671</v>
      </c>
    </row>
    <row r="1999" spans="1:19" ht="13.5">
      <c r="A1999" s="1" t="s">
        <v>55</v>
      </c>
      <c r="B1999" s="1">
        <f aca="true" t="shared" si="116" ref="B1999:I1999">SUM(B1981:B1997)</f>
        <v>511.7300000000001</v>
      </c>
      <c r="C1999" s="1">
        <f t="shared" si="116"/>
        <v>614.61</v>
      </c>
      <c r="D1999" s="1">
        <f t="shared" si="116"/>
        <v>674.38</v>
      </c>
      <c r="E1999" s="1">
        <f t="shared" si="116"/>
        <v>118.93</v>
      </c>
      <c r="F1999" s="1">
        <f t="shared" si="116"/>
        <v>70.41000000000001</v>
      </c>
      <c r="G1999" s="1">
        <f t="shared" si="116"/>
        <v>42.14</v>
      </c>
      <c r="H1999" s="1">
        <f t="shared" si="116"/>
        <v>41.230000000000004</v>
      </c>
      <c r="I1999" s="1">
        <f t="shared" si="116"/>
        <v>34.220000000000006</v>
      </c>
      <c r="K1999" s="1" t="s">
        <v>55</v>
      </c>
      <c r="L1999" s="1">
        <f aca="true" t="shared" si="117" ref="L1999:S1999">SUM(L1981:L1997)</f>
        <v>100</v>
      </c>
      <c r="M1999" s="1">
        <f t="shared" si="117"/>
        <v>99.99999999999997</v>
      </c>
      <c r="N1999" s="1">
        <f t="shared" si="117"/>
        <v>99.99999999999999</v>
      </c>
      <c r="O1999" s="1">
        <f t="shared" si="117"/>
        <v>100</v>
      </c>
      <c r="P1999" s="1">
        <f t="shared" si="117"/>
        <v>100.00000000000001</v>
      </c>
      <c r="Q1999" s="1">
        <f t="shared" si="117"/>
        <v>100</v>
      </c>
      <c r="R1999" s="1">
        <f t="shared" si="117"/>
        <v>100</v>
      </c>
      <c r="S1999" s="1">
        <f t="shared" si="117"/>
        <v>100</v>
      </c>
    </row>
    <row r="2001" spans="1:11" ht="13.5">
      <c r="A2001" s="1" t="s">
        <v>110</v>
      </c>
      <c r="K2001" s="1" t="s">
        <v>110</v>
      </c>
    </row>
    <row r="2003" spans="3:13" ht="13.5">
      <c r="C2003" s="1" t="s">
        <v>170</v>
      </c>
      <c r="M2003" s="1" t="s">
        <v>183</v>
      </c>
    </row>
    <row r="2005" spans="1:19" ht="13.5">
      <c r="A2005" s="1" t="s">
        <v>1</v>
      </c>
      <c r="B2005" s="1" t="s">
        <v>119</v>
      </c>
      <c r="C2005" s="1" t="s">
        <v>120</v>
      </c>
      <c r="D2005" s="1" t="s">
        <v>121</v>
      </c>
      <c r="E2005" s="1" t="s">
        <v>122</v>
      </c>
      <c r="F2005" s="1" t="s">
        <v>123</v>
      </c>
      <c r="G2005" s="1" t="s">
        <v>124</v>
      </c>
      <c r="H2005" s="1" t="s">
        <v>125</v>
      </c>
      <c r="I2005" s="1" t="s">
        <v>126</v>
      </c>
      <c r="K2005" s="1" t="s">
        <v>1</v>
      </c>
      <c r="L2005" s="1" t="s">
        <v>119</v>
      </c>
      <c r="M2005" s="1" t="s">
        <v>120</v>
      </c>
      <c r="N2005" s="1" t="s">
        <v>121</v>
      </c>
      <c r="O2005" s="1" t="s">
        <v>122</v>
      </c>
      <c r="P2005" s="1" t="s">
        <v>123</v>
      </c>
      <c r="Q2005" s="1" t="s">
        <v>124</v>
      </c>
      <c r="R2005" s="1" t="s">
        <v>125</v>
      </c>
      <c r="S2005" s="1" t="s">
        <v>126</v>
      </c>
    </row>
    <row r="2007" spans="1:11" ht="13.5">
      <c r="A2007" s="1" t="s">
        <v>3</v>
      </c>
      <c r="K2007" s="1" t="s">
        <v>3</v>
      </c>
    </row>
    <row r="2008" spans="1:19" ht="13.5">
      <c r="A2008" s="1" t="s">
        <v>13</v>
      </c>
      <c r="B2008" s="1">
        <v>124.92</v>
      </c>
      <c r="C2008" s="1">
        <v>160.06</v>
      </c>
      <c r="D2008" s="1">
        <v>36.95</v>
      </c>
      <c r="E2008" s="1">
        <v>14.66</v>
      </c>
      <c r="F2008" s="1">
        <v>7.01</v>
      </c>
      <c r="G2008" s="1">
        <v>3.05</v>
      </c>
      <c r="H2008" s="1">
        <v>1.78</v>
      </c>
      <c r="I2008" s="1">
        <v>1.33</v>
      </c>
      <c r="K2008" s="1" t="s">
        <v>13</v>
      </c>
      <c r="L2008" s="3">
        <f aca="true" t="shared" si="118" ref="L2008:L2024">(B2008/530.8)*100</f>
        <v>23.53428786737001</v>
      </c>
      <c r="M2008" s="3">
        <f aca="true" t="shared" si="119" ref="M2008:M2024">(C2008/615.32)*100</f>
        <v>26.012481310537606</v>
      </c>
      <c r="N2008" s="3">
        <f aca="true" t="shared" si="120" ref="N2008:N2024">(D2008/203.8)*100</f>
        <v>18.130520117762515</v>
      </c>
      <c r="O2008" s="3">
        <f aca="true" t="shared" si="121" ref="O2008:O2024">(E2008/104.81)*100</f>
        <v>13.987214960404543</v>
      </c>
      <c r="P2008" s="3">
        <f aca="true" t="shared" si="122" ref="P2008:P2024">(F2008/72.04)*100</f>
        <v>9.730705163797888</v>
      </c>
      <c r="Q2008" s="3">
        <f aca="true" t="shared" si="123" ref="Q2008:Q2024">(G2008/41.78)*100</f>
        <v>7.300143609382478</v>
      </c>
      <c r="R2008" s="3">
        <f aca="true" t="shared" si="124" ref="R2008:R2024">(H2008/35.79)*100</f>
        <v>4.973456272701872</v>
      </c>
      <c r="S2008" s="3">
        <f aca="true" t="shared" si="125" ref="S2008:S2024">(I2008/31.35)*100</f>
        <v>4.242424242424243</v>
      </c>
    </row>
    <row r="2009" spans="1:19" ht="13.5">
      <c r="A2009" s="1" t="s">
        <v>14</v>
      </c>
      <c r="B2009" s="1">
        <v>3.45</v>
      </c>
      <c r="C2009" s="1">
        <v>3.51</v>
      </c>
      <c r="D2009" s="1">
        <v>1.77</v>
      </c>
      <c r="E2009" s="1">
        <v>1.04</v>
      </c>
      <c r="F2009" s="1">
        <v>0.74</v>
      </c>
      <c r="G2009" s="1">
        <v>0.41</v>
      </c>
      <c r="H2009" s="1">
        <v>0.32</v>
      </c>
      <c r="I2009" s="1">
        <v>0.25</v>
      </c>
      <c r="K2009" s="1" t="s">
        <v>14</v>
      </c>
      <c r="L2009" s="3">
        <f t="shared" si="118"/>
        <v>0.6499623210248683</v>
      </c>
      <c r="M2009" s="3">
        <f t="shared" si="119"/>
        <v>0.5704348956640446</v>
      </c>
      <c r="N2009" s="3">
        <f t="shared" si="120"/>
        <v>0.8684985279685966</v>
      </c>
      <c r="O2009" s="3">
        <f t="shared" si="121"/>
        <v>0.992271729796775</v>
      </c>
      <c r="P2009" s="3">
        <f t="shared" si="122"/>
        <v>1.0272071071626874</v>
      </c>
      <c r="Q2009" s="3">
        <f t="shared" si="123"/>
        <v>0.9813307802776448</v>
      </c>
      <c r="R2009" s="3">
        <f t="shared" si="124"/>
        <v>0.8941044984632579</v>
      </c>
      <c r="S2009" s="3">
        <f t="shared" si="125"/>
        <v>0.7974481658692184</v>
      </c>
    </row>
    <row r="2010" spans="1:19" ht="13.5">
      <c r="A2010" s="1" t="s">
        <v>15</v>
      </c>
      <c r="B2010" s="1">
        <v>3.31</v>
      </c>
      <c r="C2010" s="1">
        <v>5.25</v>
      </c>
      <c r="D2010" s="1">
        <v>0.71</v>
      </c>
      <c r="E2010" s="1">
        <v>0.56</v>
      </c>
      <c r="F2010" s="1">
        <v>0.48</v>
      </c>
      <c r="G2010" s="1">
        <v>0.33</v>
      </c>
      <c r="H2010" s="1">
        <v>0.28</v>
      </c>
      <c r="I2010" s="1">
        <v>0.28</v>
      </c>
      <c r="K2010" s="1" t="s">
        <v>15</v>
      </c>
      <c r="L2010" s="3">
        <f t="shared" si="118"/>
        <v>0.6235870384325547</v>
      </c>
      <c r="M2010" s="3">
        <f t="shared" si="119"/>
        <v>0.8532145875316908</v>
      </c>
      <c r="N2010" s="3">
        <f t="shared" si="120"/>
        <v>0.3483807654563297</v>
      </c>
      <c r="O2010" s="3">
        <f t="shared" si="121"/>
        <v>0.5343001621982636</v>
      </c>
      <c r="P2010" s="3">
        <f t="shared" si="122"/>
        <v>0.6662965019433648</v>
      </c>
      <c r="Q2010" s="3">
        <f t="shared" si="123"/>
        <v>0.7898516036381044</v>
      </c>
      <c r="R2010" s="3">
        <f t="shared" si="124"/>
        <v>0.7823414361553507</v>
      </c>
      <c r="S2010" s="3">
        <f t="shared" si="125"/>
        <v>0.8931419457735248</v>
      </c>
    </row>
    <row r="2011" spans="1:19" ht="13.5">
      <c r="A2011" s="1" t="s">
        <v>16</v>
      </c>
      <c r="B2011" s="1">
        <v>7.47</v>
      </c>
      <c r="C2011" s="1">
        <v>7.69</v>
      </c>
      <c r="D2011" s="1">
        <v>3.93</v>
      </c>
      <c r="E2011" s="1">
        <v>2.09</v>
      </c>
      <c r="F2011" s="1">
        <v>1.54</v>
      </c>
      <c r="G2011" s="1">
        <v>0.73</v>
      </c>
      <c r="H2011" s="1">
        <v>0.65</v>
      </c>
      <c r="I2011" s="1">
        <v>0.44</v>
      </c>
      <c r="K2011" s="1" t="s">
        <v>16</v>
      </c>
      <c r="L2011" s="3">
        <f t="shared" si="118"/>
        <v>1.4073097211755843</v>
      </c>
      <c r="M2011" s="3">
        <f t="shared" si="119"/>
        <v>1.2497562244035623</v>
      </c>
      <c r="N2011" s="3">
        <f t="shared" si="120"/>
        <v>1.9283611383709518</v>
      </c>
      <c r="O2011" s="3">
        <f t="shared" si="121"/>
        <v>1.994084533918519</v>
      </c>
      <c r="P2011" s="3">
        <f t="shared" si="122"/>
        <v>2.1377012770682953</v>
      </c>
      <c r="Q2011" s="3">
        <f t="shared" si="123"/>
        <v>1.7472474868358063</v>
      </c>
      <c r="R2011" s="3">
        <f t="shared" si="124"/>
        <v>1.8161497625034928</v>
      </c>
      <c r="S2011" s="3">
        <f t="shared" si="125"/>
        <v>1.4035087719298245</v>
      </c>
    </row>
    <row r="2012" spans="1:19" ht="13.5">
      <c r="A2012" s="1" t="s">
        <v>20</v>
      </c>
      <c r="B2012" s="1">
        <v>40</v>
      </c>
      <c r="C2012" s="1">
        <v>50.24</v>
      </c>
      <c r="D2012" s="1">
        <v>36.97</v>
      </c>
      <c r="E2012" s="1">
        <v>11.09</v>
      </c>
      <c r="F2012" s="1">
        <v>5.17</v>
      </c>
      <c r="G2012" s="1">
        <v>2.16</v>
      </c>
      <c r="H2012" s="1">
        <v>1.65</v>
      </c>
      <c r="I2012" s="1">
        <v>1.41</v>
      </c>
      <c r="K2012" s="1" t="s">
        <v>20</v>
      </c>
      <c r="L2012" s="3">
        <f t="shared" si="118"/>
        <v>7.5357950263752835</v>
      </c>
      <c r="M2012" s="3">
        <f t="shared" si="119"/>
        <v>8.16485731001755</v>
      </c>
      <c r="N2012" s="3">
        <f t="shared" si="120"/>
        <v>18.14033366045142</v>
      </c>
      <c r="O2012" s="3">
        <f t="shared" si="121"/>
        <v>10.581051426390612</v>
      </c>
      <c r="P2012" s="3">
        <f t="shared" si="122"/>
        <v>7.176568573014991</v>
      </c>
      <c r="Q2012" s="3">
        <f t="shared" si="123"/>
        <v>5.169937769267592</v>
      </c>
      <c r="R2012" s="3">
        <f t="shared" si="124"/>
        <v>4.610226320201173</v>
      </c>
      <c r="S2012" s="3">
        <f t="shared" si="125"/>
        <v>4.497607655502392</v>
      </c>
    </row>
    <row r="2013" spans="1:19" ht="13.5">
      <c r="A2013" s="1" t="s">
        <v>21</v>
      </c>
      <c r="B2013" s="1">
        <v>215.74</v>
      </c>
      <c r="C2013" s="1">
        <v>237.42</v>
      </c>
      <c r="D2013" s="1">
        <v>34.87</v>
      </c>
      <c r="E2013" s="1">
        <v>24.76</v>
      </c>
      <c r="F2013" s="1">
        <v>16.03</v>
      </c>
      <c r="G2013" s="1">
        <v>6.38</v>
      </c>
      <c r="H2013" s="1">
        <v>4.42</v>
      </c>
      <c r="I2013" s="1">
        <v>3.64</v>
      </c>
      <c r="K2013" s="1" t="s">
        <v>21</v>
      </c>
      <c r="L2013" s="3">
        <f t="shared" si="118"/>
        <v>40.64431047475509</v>
      </c>
      <c r="M2013" s="3">
        <f t="shared" si="119"/>
        <v>38.58480140414743</v>
      </c>
      <c r="N2013" s="3">
        <f t="shared" si="120"/>
        <v>17.109911678115797</v>
      </c>
      <c r="O2013" s="3">
        <f t="shared" si="121"/>
        <v>23.623700028623222</v>
      </c>
      <c r="P2013" s="3">
        <f t="shared" si="122"/>
        <v>22.25152692948362</v>
      </c>
      <c r="Q2013" s="3">
        <f t="shared" si="123"/>
        <v>15.27046433700335</v>
      </c>
      <c r="R2013" s="3">
        <f t="shared" si="124"/>
        <v>12.34981838502375</v>
      </c>
      <c r="S2013" s="3">
        <f t="shared" si="125"/>
        <v>11.610845295055821</v>
      </c>
    </row>
    <row r="2014" spans="1:19" ht="13.5">
      <c r="A2014" s="1" t="s">
        <v>27</v>
      </c>
      <c r="C2014" s="1">
        <v>0.3</v>
      </c>
      <c r="D2014" s="1">
        <v>0.53</v>
      </c>
      <c r="K2014" s="1" t="s">
        <v>27</v>
      </c>
      <c r="L2014" s="3">
        <f t="shared" si="118"/>
        <v>0</v>
      </c>
      <c r="M2014" s="3">
        <f t="shared" si="119"/>
        <v>0.048755119287525184</v>
      </c>
      <c r="N2014" s="3">
        <f t="shared" si="120"/>
        <v>0.26005888125613347</v>
      </c>
      <c r="O2014" s="3">
        <f t="shared" si="121"/>
        <v>0</v>
      </c>
      <c r="P2014" s="3">
        <f t="shared" si="122"/>
        <v>0</v>
      </c>
      <c r="Q2014" s="3">
        <f t="shared" si="123"/>
        <v>0</v>
      </c>
      <c r="R2014" s="3">
        <f t="shared" si="124"/>
        <v>0</v>
      </c>
      <c r="S2014" s="3">
        <f t="shared" si="125"/>
        <v>0</v>
      </c>
    </row>
    <row r="2015" spans="1:19" ht="13.5">
      <c r="A2015" s="1" t="s">
        <v>34</v>
      </c>
      <c r="B2015" s="1">
        <v>52.35</v>
      </c>
      <c r="C2015" s="1">
        <v>61.71</v>
      </c>
      <c r="D2015" s="1">
        <v>14.61</v>
      </c>
      <c r="E2015" s="1">
        <v>11.31</v>
      </c>
      <c r="F2015" s="1">
        <v>9.04</v>
      </c>
      <c r="G2015" s="1">
        <v>4.53</v>
      </c>
      <c r="H2015" s="1">
        <v>2.83</v>
      </c>
      <c r="I2015" s="1">
        <v>2.52</v>
      </c>
      <c r="K2015" s="1" t="s">
        <v>34</v>
      </c>
      <c r="L2015" s="3">
        <f t="shared" si="118"/>
        <v>9.862471740768653</v>
      </c>
      <c r="M2015" s="3">
        <f t="shared" si="119"/>
        <v>10.028928037443931</v>
      </c>
      <c r="N2015" s="3">
        <f t="shared" si="120"/>
        <v>7.168792934249263</v>
      </c>
      <c r="O2015" s="3">
        <f t="shared" si="121"/>
        <v>10.790955061539929</v>
      </c>
      <c r="P2015" s="3">
        <f t="shared" si="122"/>
        <v>12.548584119933368</v>
      </c>
      <c r="Q2015" s="3">
        <f t="shared" si="123"/>
        <v>10.84250837721398</v>
      </c>
      <c r="R2015" s="3">
        <f t="shared" si="124"/>
        <v>7.907236658284438</v>
      </c>
      <c r="S2015" s="3">
        <f t="shared" si="125"/>
        <v>8.038277511961722</v>
      </c>
    </row>
    <row r="2016" spans="1:19" ht="13.5">
      <c r="A2016" s="1" t="s">
        <v>35</v>
      </c>
      <c r="B2016" s="1">
        <v>16.56</v>
      </c>
      <c r="C2016" s="1">
        <v>15.85</v>
      </c>
      <c r="D2016" s="1">
        <v>4.73</v>
      </c>
      <c r="E2016" s="1">
        <v>2.87</v>
      </c>
      <c r="F2016" s="1">
        <v>2.02</v>
      </c>
      <c r="G2016" s="1">
        <v>1.2</v>
      </c>
      <c r="H2016" s="1">
        <v>1</v>
      </c>
      <c r="I2016" s="1">
        <v>0.69</v>
      </c>
      <c r="K2016" s="1" t="s">
        <v>35</v>
      </c>
      <c r="L2016" s="3">
        <f t="shared" si="118"/>
        <v>3.119819140919367</v>
      </c>
      <c r="M2016" s="3">
        <f t="shared" si="119"/>
        <v>2.575895469024247</v>
      </c>
      <c r="N2016" s="3">
        <f t="shared" si="120"/>
        <v>2.32090284592738</v>
      </c>
      <c r="O2016" s="3">
        <f t="shared" si="121"/>
        <v>2.7382883312661006</v>
      </c>
      <c r="P2016" s="3">
        <f t="shared" si="122"/>
        <v>2.80399777901166</v>
      </c>
      <c r="Q2016" s="3">
        <f t="shared" si="123"/>
        <v>2.8721876495931062</v>
      </c>
      <c r="R2016" s="3">
        <f t="shared" si="124"/>
        <v>2.794076557697681</v>
      </c>
      <c r="S2016" s="3">
        <f t="shared" si="125"/>
        <v>2.2009569377990426</v>
      </c>
    </row>
    <row r="2017" spans="1:19" ht="13.5">
      <c r="A2017" s="1" t="s">
        <v>36</v>
      </c>
      <c r="B2017" s="1">
        <v>22.34</v>
      </c>
      <c r="C2017" s="1">
        <v>23.23</v>
      </c>
      <c r="D2017" s="1">
        <v>3.97</v>
      </c>
      <c r="E2017" s="1">
        <v>2.23</v>
      </c>
      <c r="G2017" s="1">
        <v>0.77</v>
      </c>
      <c r="H2017" s="1">
        <v>0.68</v>
      </c>
      <c r="I2017" s="1">
        <v>0.72</v>
      </c>
      <c r="K2017" s="1" t="s">
        <v>36</v>
      </c>
      <c r="L2017" s="3">
        <f t="shared" si="118"/>
        <v>4.2087415222305955</v>
      </c>
      <c r="M2017" s="3">
        <f t="shared" si="119"/>
        <v>3.775271403497367</v>
      </c>
      <c r="N2017" s="3">
        <f t="shared" si="120"/>
        <v>1.9479882237487731</v>
      </c>
      <c r="O2017" s="3">
        <f t="shared" si="121"/>
        <v>2.127659574468085</v>
      </c>
      <c r="P2017" s="3">
        <f t="shared" si="122"/>
        <v>0</v>
      </c>
      <c r="Q2017" s="3">
        <f t="shared" si="123"/>
        <v>1.8429870751555766</v>
      </c>
      <c r="R2017" s="3">
        <f t="shared" si="124"/>
        <v>1.8999720592344231</v>
      </c>
      <c r="S2017" s="3">
        <f t="shared" si="125"/>
        <v>2.2966507177033493</v>
      </c>
    </row>
    <row r="2018" spans="1:19" ht="13.5">
      <c r="A2018" s="1" t="s">
        <v>37</v>
      </c>
      <c r="B2018" s="1">
        <v>0.53</v>
      </c>
      <c r="C2018" s="1">
        <v>1.1</v>
      </c>
      <c r="D2018" s="1">
        <v>1.52</v>
      </c>
      <c r="E2018" s="1">
        <v>0.58</v>
      </c>
      <c r="F2018" s="1">
        <v>0.3</v>
      </c>
      <c r="G2018" s="1">
        <v>0.12</v>
      </c>
      <c r="H2018" s="1">
        <v>0.09</v>
      </c>
      <c r="I2018" s="1">
        <v>0.09</v>
      </c>
      <c r="K2018" s="1" t="s">
        <v>37</v>
      </c>
      <c r="L2018" s="3">
        <f t="shared" si="118"/>
        <v>0.09984928409947251</v>
      </c>
      <c r="M2018" s="3">
        <f t="shared" si="119"/>
        <v>0.1787687707209257</v>
      </c>
      <c r="N2018" s="3">
        <f t="shared" si="120"/>
        <v>0.745829244357213</v>
      </c>
      <c r="O2018" s="3">
        <f t="shared" si="121"/>
        <v>0.5533823108482014</v>
      </c>
      <c r="P2018" s="3">
        <f t="shared" si="122"/>
        <v>0.41643531371460296</v>
      </c>
      <c r="Q2018" s="3">
        <f t="shared" si="123"/>
        <v>0.28721876495931065</v>
      </c>
      <c r="R2018" s="3">
        <f t="shared" si="124"/>
        <v>0.2514668901927913</v>
      </c>
      <c r="S2018" s="3">
        <f t="shared" si="125"/>
        <v>0.28708133971291866</v>
      </c>
    </row>
    <row r="2019" spans="1:19" ht="13.5">
      <c r="A2019" s="1" t="s">
        <v>38</v>
      </c>
      <c r="B2019" s="1">
        <v>1.34</v>
      </c>
      <c r="C2019" s="1">
        <v>2.65</v>
      </c>
      <c r="D2019" s="1">
        <v>12.36</v>
      </c>
      <c r="E2019" s="1">
        <v>2.79</v>
      </c>
      <c r="F2019" s="1">
        <v>1.43</v>
      </c>
      <c r="G2019" s="1">
        <v>0.47</v>
      </c>
      <c r="H2019" s="1">
        <v>0.35</v>
      </c>
      <c r="I2019" s="1">
        <v>0.25</v>
      </c>
      <c r="K2019" s="1" t="s">
        <v>38</v>
      </c>
      <c r="L2019" s="3">
        <f t="shared" si="118"/>
        <v>0.252449133383572</v>
      </c>
      <c r="M2019" s="3">
        <f t="shared" si="119"/>
        <v>0.4306702203731391</v>
      </c>
      <c r="N2019" s="3">
        <f t="shared" si="120"/>
        <v>6.06476938174681</v>
      </c>
      <c r="O2019" s="3">
        <f t="shared" si="121"/>
        <v>2.6619597366663488</v>
      </c>
      <c r="P2019" s="3">
        <f t="shared" si="122"/>
        <v>1.9850083287062739</v>
      </c>
      <c r="Q2019" s="3">
        <f t="shared" si="123"/>
        <v>1.1249401627573</v>
      </c>
      <c r="R2019" s="3">
        <f t="shared" si="124"/>
        <v>0.9779267951941882</v>
      </c>
      <c r="S2019" s="3">
        <f t="shared" si="125"/>
        <v>0.7974481658692184</v>
      </c>
    </row>
    <row r="2020" spans="1:19" ht="13.5">
      <c r="A2020" s="1" t="s">
        <v>40</v>
      </c>
      <c r="B2020" s="1">
        <v>2.25</v>
      </c>
      <c r="C2020" s="1">
        <v>3.05</v>
      </c>
      <c r="D2020" s="1">
        <v>1.57</v>
      </c>
      <c r="E2020" s="1">
        <v>1.2</v>
      </c>
      <c r="F2020" s="1">
        <v>1.13</v>
      </c>
      <c r="G2020" s="1">
        <v>0.79</v>
      </c>
      <c r="H2020" s="1">
        <v>0.68</v>
      </c>
      <c r="I2020" s="1">
        <v>0.69</v>
      </c>
      <c r="K2020" s="1" t="s">
        <v>40</v>
      </c>
      <c r="L2020" s="3">
        <f t="shared" si="118"/>
        <v>0.42388847023360965</v>
      </c>
      <c r="M2020" s="3">
        <f t="shared" si="119"/>
        <v>0.4956770460898393</v>
      </c>
      <c r="N2020" s="3">
        <f t="shared" si="120"/>
        <v>0.7703631010794897</v>
      </c>
      <c r="O2020" s="3">
        <f t="shared" si="121"/>
        <v>1.144928918996279</v>
      </c>
      <c r="P2020" s="3">
        <f t="shared" si="122"/>
        <v>1.568573014991671</v>
      </c>
      <c r="Q2020" s="3">
        <f t="shared" si="123"/>
        <v>1.8908568693154622</v>
      </c>
      <c r="R2020" s="3">
        <f t="shared" si="124"/>
        <v>1.8999720592344231</v>
      </c>
      <c r="S2020" s="3">
        <f t="shared" si="125"/>
        <v>2.2009569377990426</v>
      </c>
    </row>
    <row r="2021" spans="1:19" ht="13.5">
      <c r="A2021" s="1" t="s">
        <v>41</v>
      </c>
      <c r="B2021" s="1">
        <v>5.06</v>
      </c>
      <c r="C2021" s="1">
        <v>5.16</v>
      </c>
      <c r="D2021" s="1">
        <v>1.08</v>
      </c>
      <c r="E2021" s="1">
        <v>0.39</v>
      </c>
      <c r="F2021" s="1">
        <v>0.38</v>
      </c>
      <c r="G2021" s="1">
        <v>0.13</v>
      </c>
      <c r="H2021" s="1">
        <v>0.34</v>
      </c>
      <c r="I2021" s="1">
        <v>0.19</v>
      </c>
      <c r="K2021" s="1" t="s">
        <v>41</v>
      </c>
      <c r="L2021" s="3">
        <f t="shared" si="118"/>
        <v>0.9532780708364732</v>
      </c>
      <c r="M2021" s="3">
        <f t="shared" si="119"/>
        <v>0.8385880517454333</v>
      </c>
      <c r="N2021" s="3">
        <f t="shared" si="120"/>
        <v>0.5299313052011776</v>
      </c>
      <c r="O2021" s="3">
        <f t="shared" si="121"/>
        <v>0.3721018986737907</v>
      </c>
      <c r="P2021" s="3">
        <f t="shared" si="122"/>
        <v>0.5274847307051638</v>
      </c>
      <c r="Q2021" s="3">
        <f t="shared" si="123"/>
        <v>0.3111536620392532</v>
      </c>
      <c r="R2021" s="3">
        <f t="shared" si="124"/>
        <v>0.9499860296172116</v>
      </c>
      <c r="S2021" s="3">
        <f t="shared" si="125"/>
        <v>0.6060606060606061</v>
      </c>
    </row>
    <row r="2022" spans="1:19" ht="13.5">
      <c r="A2022" s="1" t="s">
        <v>44</v>
      </c>
      <c r="B2022" s="1">
        <v>2.58</v>
      </c>
      <c r="C2022" s="1">
        <v>4.99</v>
      </c>
      <c r="D2022" s="1">
        <v>20.2</v>
      </c>
      <c r="E2022" s="1">
        <v>4.67</v>
      </c>
      <c r="F2022" s="1">
        <v>2.5</v>
      </c>
      <c r="G2022" s="1">
        <v>0.49</v>
      </c>
      <c r="H2022" s="1">
        <v>0.53</v>
      </c>
      <c r="I2022" s="1">
        <v>0.44</v>
      </c>
      <c r="K2022" s="1" t="s">
        <v>44</v>
      </c>
      <c r="L2022" s="3">
        <f t="shared" si="118"/>
        <v>0.48605877920120577</v>
      </c>
      <c r="M2022" s="3">
        <f t="shared" si="119"/>
        <v>0.8109601508158357</v>
      </c>
      <c r="N2022" s="3">
        <f t="shared" si="120"/>
        <v>9.911678115799804</v>
      </c>
      <c r="O2022" s="3">
        <f t="shared" si="121"/>
        <v>4.455681709760519</v>
      </c>
      <c r="P2022" s="3">
        <f t="shared" si="122"/>
        <v>3.4702942809550246</v>
      </c>
      <c r="Q2022" s="3">
        <f t="shared" si="123"/>
        <v>1.1728099569171853</v>
      </c>
      <c r="R2022" s="3">
        <f t="shared" si="124"/>
        <v>1.480860575579771</v>
      </c>
      <c r="S2022" s="3">
        <f t="shared" si="125"/>
        <v>1.4035087719298245</v>
      </c>
    </row>
    <row r="2023" spans="1:19" ht="13.5">
      <c r="A2023" s="1" t="s">
        <v>45</v>
      </c>
      <c r="B2023" s="1">
        <v>30.51</v>
      </c>
      <c r="C2023" s="1">
        <v>30.79</v>
      </c>
      <c r="D2023" s="1">
        <v>27.55</v>
      </c>
      <c r="E2023" s="1">
        <v>24.26</v>
      </c>
      <c r="F2023" s="1">
        <v>23.74</v>
      </c>
      <c r="G2023" s="1">
        <v>19.81</v>
      </c>
      <c r="H2023" s="1">
        <v>19.59</v>
      </c>
      <c r="I2023" s="1">
        <v>18.28</v>
      </c>
      <c r="K2023" s="1" t="s">
        <v>45</v>
      </c>
      <c r="L2023" s="3">
        <f t="shared" si="118"/>
        <v>5.7479276563677475</v>
      </c>
      <c r="M2023" s="3">
        <f t="shared" si="119"/>
        <v>5.003900409543002</v>
      </c>
      <c r="N2023" s="3">
        <f t="shared" si="120"/>
        <v>13.518155053974484</v>
      </c>
      <c r="O2023" s="3">
        <f t="shared" si="121"/>
        <v>23.146646312374774</v>
      </c>
      <c r="P2023" s="3">
        <f t="shared" si="122"/>
        <v>32.95391449194891</v>
      </c>
      <c r="Q2023" s="3">
        <f t="shared" si="123"/>
        <v>47.415031115366205</v>
      </c>
      <c r="R2023" s="3">
        <f t="shared" si="124"/>
        <v>54.73595976529757</v>
      </c>
      <c r="S2023" s="3">
        <f t="shared" si="125"/>
        <v>58.30940988835726</v>
      </c>
    </row>
    <row r="2024" spans="1:19" ht="13.5">
      <c r="A2024" s="1" t="s">
        <v>46</v>
      </c>
      <c r="B2024" s="1">
        <v>2.39</v>
      </c>
      <c r="C2024" s="1">
        <v>2.32</v>
      </c>
      <c r="D2024" s="1">
        <v>0.48</v>
      </c>
      <c r="E2024" s="1">
        <v>0.31</v>
      </c>
      <c r="F2024" s="1">
        <v>0.53</v>
      </c>
      <c r="G2024" s="1">
        <v>0.41</v>
      </c>
      <c r="H2024" s="1">
        <v>0.6</v>
      </c>
      <c r="I2024" s="1">
        <v>0.13</v>
      </c>
      <c r="K2024" s="1" t="s">
        <v>46</v>
      </c>
      <c r="L2024" s="3">
        <f t="shared" si="118"/>
        <v>0.4502637528259232</v>
      </c>
      <c r="M2024" s="3">
        <f t="shared" si="119"/>
        <v>0.3770395891568614</v>
      </c>
      <c r="N2024" s="3">
        <f t="shared" si="120"/>
        <v>0.23552502453385668</v>
      </c>
      <c r="O2024" s="3">
        <f t="shared" si="121"/>
        <v>0.29577330407403873</v>
      </c>
      <c r="P2024" s="3">
        <f t="shared" si="122"/>
        <v>0.7357023875624652</v>
      </c>
      <c r="Q2024" s="3">
        <f t="shared" si="123"/>
        <v>0.9813307802776448</v>
      </c>
      <c r="R2024" s="3">
        <f t="shared" si="124"/>
        <v>1.6764459346186085</v>
      </c>
      <c r="S2024" s="3">
        <f t="shared" si="125"/>
        <v>0.4146730462519936</v>
      </c>
    </row>
    <row r="2025" spans="12:19" ht="13.5">
      <c r="L2025" s="3"/>
      <c r="M2025" s="3"/>
      <c r="N2025" s="3"/>
      <c r="O2025" s="3"/>
      <c r="P2025" s="3"/>
      <c r="Q2025" s="3"/>
      <c r="R2025" s="3"/>
      <c r="S2025" s="3"/>
    </row>
    <row r="2026" spans="1:19" ht="13.5">
      <c r="A2026" s="1" t="s">
        <v>55</v>
      </c>
      <c r="B2026" s="1">
        <f aca="true" t="shared" si="126" ref="B2026:I2026">SUM(B2008:B2024)</f>
        <v>530.8</v>
      </c>
      <c r="C2026" s="1">
        <f t="shared" si="126"/>
        <v>615.3199999999999</v>
      </c>
      <c r="D2026" s="1">
        <f t="shared" si="126"/>
        <v>203.8</v>
      </c>
      <c r="E2026" s="1">
        <f t="shared" si="126"/>
        <v>104.81000000000003</v>
      </c>
      <c r="F2026" s="1">
        <f t="shared" si="126"/>
        <v>72.04</v>
      </c>
      <c r="G2026" s="1">
        <f t="shared" si="126"/>
        <v>41.77999999999999</v>
      </c>
      <c r="H2026" s="1">
        <f t="shared" si="126"/>
        <v>35.79</v>
      </c>
      <c r="I2026" s="1">
        <f t="shared" si="126"/>
        <v>31.349999999999998</v>
      </c>
      <c r="K2026" s="1" t="s">
        <v>55</v>
      </c>
      <c r="L2026" s="1">
        <f aca="true" t="shared" si="127" ref="L2026:S2026">SUM(L2008:L2024)</f>
        <v>100</v>
      </c>
      <c r="M2026" s="1">
        <f t="shared" si="127"/>
        <v>99.99999999999999</v>
      </c>
      <c r="N2026" s="1">
        <f t="shared" si="127"/>
        <v>100</v>
      </c>
      <c r="O2026" s="1">
        <f t="shared" si="127"/>
        <v>100</v>
      </c>
      <c r="P2026" s="1">
        <f t="shared" si="127"/>
        <v>99.99999999999999</v>
      </c>
      <c r="Q2026" s="1">
        <f t="shared" si="127"/>
        <v>100</v>
      </c>
      <c r="R2026" s="1">
        <f t="shared" si="127"/>
        <v>100</v>
      </c>
      <c r="S2026" s="1">
        <f t="shared" si="127"/>
        <v>100</v>
      </c>
    </row>
    <row r="2028" spans="1:11" ht="13.5">
      <c r="A2028" s="1" t="s">
        <v>110</v>
      </c>
      <c r="K2028" s="1" t="s">
        <v>110</v>
      </c>
    </row>
    <row r="2031" spans="3:13" ht="13.5">
      <c r="C2031" s="1" t="s">
        <v>127</v>
      </c>
      <c r="M2031" s="1" t="s">
        <v>127</v>
      </c>
    </row>
    <row r="2033" spans="1:12" ht="13.5">
      <c r="A2033" s="1" t="s">
        <v>1</v>
      </c>
      <c r="B2033" s="1" t="s">
        <v>89</v>
      </c>
      <c r="K2033" s="1" t="s">
        <v>1</v>
      </c>
      <c r="L2033" s="1" t="s">
        <v>89</v>
      </c>
    </row>
    <row r="2035" spans="1:11" ht="13.5">
      <c r="A2035" s="1" t="s">
        <v>3</v>
      </c>
      <c r="K2035" s="1" t="s">
        <v>3</v>
      </c>
    </row>
    <row r="2036" spans="1:12" ht="13.5">
      <c r="A2036" s="1" t="s">
        <v>13</v>
      </c>
      <c r="B2036" s="1">
        <v>80.72</v>
      </c>
      <c r="K2036" s="1" t="s">
        <v>13</v>
      </c>
      <c r="L2036" s="3">
        <f aca="true" t="shared" si="128" ref="L2036:L2052">(B2036/378.04)*100</f>
        <v>21.352237858427678</v>
      </c>
    </row>
    <row r="2037" spans="1:12" ht="13.5">
      <c r="A2037" s="1" t="s">
        <v>14</v>
      </c>
      <c r="B2037" s="1">
        <v>2.7</v>
      </c>
      <c r="K2037" s="1" t="s">
        <v>14</v>
      </c>
      <c r="L2037" s="3">
        <f t="shared" si="128"/>
        <v>0.7142101364934927</v>
      </c>
    </row>
    <row r="2038" spans="1:12" ht="13.5">
      <c r="A2038" s="1" t="s">
        <v>15</v>
      </c>
      <c r="B2038" s="1">
        <v>1.41</v>
      </c>
      <c r="K2038" s="1" t="s">
        <v>15</v>
      </c>
      <c r="L2038" s="3">
        <f t="shared" si="128"/>
        <v>0.3729764046132684</v>
      </c>
    </row>
    <row r="2039" spans="1:12" ht="13.5">
      <c r="A2039" s="1" t="s">
        <v>16</v>
      </c>
      <c r="B2039" s="1">
        <v>6.5</v>
      </c>
      <c r="K2039" s="1" t="s">
        <v>16</v>
      </c>
      <c r="L2039" s="3">
        <f t="shared" si="128"/>
        <v>1.71939477303989</v>
      </c>
    </row>
    <row r="2040" spans="1:12" ht="13.5">
      <c r="A2040" s="1" t="s">
        <v>20</v>
      </c>
      <c r="B2040" s="1">
        <v>68.5</v>
      </c>
      <c r="K2040" s="1" t="s">
        <v>20</v>
      </c>
      <c r="L2040" s="3">
        <f t="shared" si="128"/>
        <v>18.119775685112685</v>
      </c>
    </row>
    <row r="2041" spans="1:12" ht="13.5">
      <c r="A2041" s="1" t="s">
        <v>21</v>
      </c>
      <c r="B2041" s="1">
        <v>82.42</v>
      </c>
      <c r="K2041" s="1" t="s">
        <v>21</v>
      </c>
      <c r="L2041" s="3">
        <f t="shared" si="128"/>
        <v>21.801925722145803</v>
      </c>
    </row>
    <row r="2042" spans="1:12" ht="13.5">
      <c r="A2042" s="1" t="s">
        <v>27</v>
      </c>
      <c r="B2042" s="1">
        <v>0.43</v>
      </c>
      <c r="K2042" s="1" t="s">
        <v>27</v>
      </c>
      <c r="L2042" s="3">
        <f t="shared" si="128"/>
        <v>0.1137445772934081</v>
      </c>
    </row>
    <row r="2043" spans="1:12" ht="13.5">
      <c r="A2043" s="1" t="s">
        <v>34</v>
      </c>
      <c r="B2043" s="1">
        <v>31.98</v>
      </c>
      <c r="K2043" s="1" t="s">
        <v>34</v>
      </c>
      <c r="L2043" s="3">
        <f t="shared" si="128"/>
        <v>8.459422283356258</v>
      </c>
    </row>
    <row r="2044" spans="1:12" ht="13.5">
      <c r="A2044" s="1" t="s">
        <v>35</v>
      </c>
      <c r="B2044" s="1">
        <v>9.07</v>
      </c>
      <c r="K2044" s="1" t="s">
        <v>35</v>
      </c>
      <c r="L2044" s="3">
        <f t="shared" si="128"/>
        <v>2.3992170140725846</v>
      </c>
    </row>
    <row r="2045" spans="1:12" ht="13.5">
      <c r="A2045" s="1" t="s">
        <v>36</v>
      </c>
      <c r="B2045" s="1">
        <v>6.34</v>
      </c>
      <c r="K2045" s="1" t="s">
        <v>36</v>
      </c>
      <c r="L2045" s="3">
        <f t="shared" si="128"/>
        <v>1.677071209395831</v>
      </c>
    </row>
    <row r="2046" spans="1:12" ht="13.5">
      <c r="A2046" s="1" t="s">
        <v>37</v>
      </c>
      <c r="B2046" s="1">
        <v>2.69</v>
      </c>
      <c r="K2046" s="1" t="s">
        <v>37</v>
      </c>
      <c r="L2046" s="3">
        <f t="shared" si="128"/>
        <v>0.711564913765739</v>
      </c>
    </row>
    <row r="2047" spans="1:12" ht="13.5">
      <c r="A2047" s="1" t="s">
        <v>38</v>
      </c>
      <c r="B2047" s="1">
        <v>18.66</v>
      </c>
      <c r="K2047" s="1" t="s">
        <v>38</v>
      </c>
      <c r="L2047" s="3">
        <f t="shared" si="128"/>
        <v>4.935985609988361</v>
      </c>
    </row>
    <row r="2048" spans="1:12" ht="13.5">
      <c r="A2048" s="1" t="s">
        <v>40</v>
      </c>
      <c r="B2048" s="1">
        <v>2.56</v>
      </c>
      <c r="K2048" s="1" t="s">
        <v>40</v>
      </c>
      <c r="L2048" s="3">
        <f t="shared" si="128"/>
        <v>0.6771770183049413</v>
      </c>
    </row>
    <row r="2049" spans="1:12" ht="13.5">
      <c r="A2049" s="1" t="s">
        <v>41</v>
      </c>
      <c r="B2049" s="1">
        <v>2.51</v>
      </c>
      <c r="K2049" s="1" t="s">
        <v>41</v>
      </c>
      <c r="L2049" s="3">
        <f t="shared" si="128"/>
        <v>0.6639509046661728</v>
      </c>
    </row>
    <row r="2050" spans="1:12" ht="13.5">
      <c r="A2050" s="1" t="s">
        <v>44</v>
      </c>
      <c r="B2050" s="1">
        <v>31.37</v>
      </c>
      <c r="K2050" s="1" t="s">
        <v>44</v>
      </c>
      <c r="L2050" s="3">
        <f t="shared" si="128"/>
        <v>8.298063696963284</v>
      </c>
    </row>
    <row r="2051" spans="1:12" ht="13.5">
      <c r="A2051" s="1" t="s">
        <v>45</v>
      </c>
      <c r="B2051" s="1">
        <v>29.23</v>
      </c>
      <c r="K2051" s="1" t="s">
        <v>45</v>
      </c>
      <c r="L2051" s="3">
        <f t="shared" si="128"/>
        <v>7.731986033223998</v>
      </c>
    </row>
    <row r="2052" spans="1:12" ht="13.5">
      <c r="A2052" s="1" t="s">
        <v>46</v>
      </c>
      <c r="B2052" s="1">
        <v>0.95</v>
      </c>
      <c r="K2052" s="1" t="s">
        <v>46</v>
      </c>
      <c r="L2052" s="3">
        <f t="shared" si="128"/>
        <v>0.2512961591365993</v>
      </c>
    </row>
    <row r="2054" spans="1:12" ht="13.5">
      <c r="A2054" s="1" t="s">
        <v>55</v>
      </c>
      <c r="B2054" s="1">
        <f>SUM(B2036:B2052)</f>
        <v>378.04</v>
      </c>
      <c r="K2054" s="1" t="s">
        <v>55</v>
      </c>
      <c r="L2054" s="1">
        <f>SUM(L2036:L2052)</f>
        <v>100</v>
      </c>
    </row>
    <row r="2056" spans="1:11" ht="13.5">
      <c r="A2056" s="1" t="s">
        <v>110</v>
      </c>
      <c r="K2056" s="1" t="s">
        <v>110</v>
      </c>
    </row>
    <row r="2059" spans="3:13" ht="13.5">
      <c r="C2059" s="1" t="s">
        <v>128</v>
      </c>
      <c r="M2059" s="1" t="s">
        <v>128</v>
      </c>
    </row>
    <row r="2061" spans="1:19" ht="13.5">
      <c r="A2061" s="1" t="s">
        <v>1</v>
      </c>
      <c r="B2061" s="1" t="s">
        <v>57</v>
      </c>
      <c r="C2061" s="1" t="s">
        <v>113</v>
      </c>
      <c r="D2061" s="1" t="s">
        <v>89</v>
      </c>
      <c r="E2061" s="1" t="s">
        <v>129</v>
      </c>
      <c r="F2061" s="1" t="s">
        <v>130</v>
      </c>
      <c r="G2061" s="1" t="s">
        <v>131</v>
      </c>
      <c r="H2061" s="1" t="s">
        <v>132</v>
      </c>
      <c r="I2061" s="1" t="s">
        <v>126</v>
      </c>
      <c r="K2061" s="1" t="s">
        <v>1</v>
      </c>
      <c r="L2061" s="1" t="s">
        <v>57</v>
      </c>
      <c r="M2061" s="1" t="s">
        <v>113</v>
      </c>
      <c r="N2061" s="1" t="s">
        <v>89</v>
      </c>
      <c r="O2061" s="1" t="s">
        <v>129</v>
      </c>
      <c r="P2061" s="1" t="s">
        <v>130</v>
      </c>
      <c r="Q2061" s="1" t="s">
        <v>131</v>
      </c>
      <c r="R2061" s="1" t="s">
        <v>132</v>
      </c>
      <c r="S2061" s="1" t="s">
        <v>126</v>
      </c>
    </row>
    <row r="2063" spans="1:11" ht="13.5">
      <c r="A2063" s="1" t="s">
        <v>3</v>
      </c>
      <c r="K2063" s="1" t="s">
        <v>3</v>
      </c>
    </row>
    <row r="2064" spans="1:19" ht="13.5">
      <c r="A2064" s="1" t="s">
        <v>13</v>
      </c>
      <c r="B2064" s="1">
        <v>254.68</v>
      </c>
      <c r="C2064" s="1">
        <v>215.91</v>
      </c>
      <c r="D2064" s="1">
        <v>41.45</v>
      </c>
      <c r="E2064" s="1">
        <v>21.53</v>
      </c>
      <c r="F2064" s="1">
        <v>11.22</v>
      </c>
      <c r="G2064" s="1">
        <v>2.59</v>
      </c>
      <c r="H2064" s="1">
        <v>2.76</v>
      </c>
      <c r="I2064" s="1">
        <v>1.6</v>
      </c>
      <c r="K2064" s="1" t="s">
        <v>13</v>
      </c>
      <c r="L2064" s="3">
        <f aca="true" t="shared" si="129" ref="L2064:L2080">(B2064/1041.64)*100</f>
        <v>24.44990591759149</v>
      </c>
      <c r="M2064" s="3">
        <f aca="true" t="shared" si="130" ref="M2064:M2080">(C2064/860.71)*100</f>
        <v>25.085104158194977</v>
      </c>
      <c r="N2064" s="3">
        <f aca="true" t="shared" si="131" ref="N2064:N2080">(D2064/223.33)*100</f>
        <v>18.559978507141896</v>
      </c>
      <c r="O2064" s="3">
        <f aca="true" t="shared" si="132" ref="O2064:O2080">(E2064/144.91)*100</f>
        <v>14.857497757228627</v>
      </c>
      <c r="P2064" s="3">
        <f aca="true" t="shared" si="133" ref="P2064:P2080">(F2064/90.09)*100</f>
        <v>12.454212454212454</v>
      </c>
      <c r="Q2064" s="3">
        <f aca="true" t="shared" si="134" ref="Q2064:Q2080">(G2064/33.1)*100</f>
        <v>7.82477341389728</v>
      </c>
      <c r="R2064" s="3">
        <f aca="true" t="shared" si="135" ref="R2064:R2080">(H2064/31.74)*100</f>
        <v>8.695652173913043</v>
      </c>
      <c r="S2064" s="3">
        <f aca="true" t="shared" si="136" ref="S2064:S2080">(I2064/18.14)*100</f>
        <v>8.820286659316428</v>
      </c>
    </row>
    <row r="2065" spans="1:19" ht="13.5">
      <c r="A2065" s="1" t="s">
        <v>14</v>
      </c>
      <c r="B2065" s="1">
        <v>5.17</v>
      </c>
      <c r="C2065" s="1">
        <v>6.15</v>
      </c>
      <c r="D2065" s="1">
        <v>2.26</v>
      </c>
      <c r="E2065" s="1">
        <v>1.25</v>
      </c>
      <c r="F2065" s="1">
        <v>1.05</v>
      </c>
      <c r="G2065" s="1">
        <v>0.38</v>
      </c>
      <c r="H2065" s="1">
        <v>0.5</v>
      </c>
      <c r="I2065" s="1">
        <v>0.33</v>
      </c>
      <c r="K2065" s="1" t="s">
        <v>14</v>
      </c>
      <c r="L2065" s="3">
        <f t="shared" si="129"/>
        <v>0.4963327061172766</v>
      </c>
      <c r="M2065" s="3">
        <f t="shared" si="130"/>
        <v>0.7145263793844616</v>
      </c>
      <c r="N2065" s="3">
        <f t="shared" si="131"/>
        <v>1.0119554023194375</v>
      </c>
      <c r="O2065" s="3">
        <f t="shared" si="132"/>
        <v>0.8626043751293907</v>
      </c>
      <c r="P2065" s="3">
        <f t="shared" si="133"/>
        <v>1.1655011655011656</v>
      </c>
      <c r="Q2065" s="3">
        <f t="shared" si="134"/>
        <v>1.148036253776435</v>
      </c>
      <c r="R2065" s="3">
        <f t="shared" si="135"/>
        <v>1.5752993068683052</v>
      </c>
      <c r="S2065" s="3">
        <f t="shared" si="136"/>
        <v>1.8191841234840134</v>
      </c>
    </row>
    <row r="2066" spans="1:19" ht="13.5">
      <c r="A2066" s="1" t="s">
        <v>15</v>
      </c>
      <c r="B2066" s="1">
        <v>8.63</v>
      </c>
      <c r="C2066" s="1">
        <v>5.99</v>
      </c>
      <c r="D2066" s="1">
        <v>1.56</v>
      </c>
      <c r="E2066" s="1">
        <v>1.11</v>
      </c>
      <c r="F2066" s="1">
        <v>0.86</v>
      </c>
      <c r="G2066" s="1">
        <v>0.39</v>
      </c>
      <c r="H2066" s="1">
        <v>0.48</v>
      </c>
      <c r="I2066" s="1">
        <v>0.42</v>
      </c>
      <c r="K2066" s="1" t="s">
        <v>15</v>
      </c>
      <c r="L2066" s="3">
        <f t="shared" si="129"/>
        <v>0.8285012096309665</v>
      </c>
      <c r="M2066" s="3">
        <f t="shared" si="130"/>
        <v>0.6959370752053538</v>
      </c>
      <c r="N2066" s="3">
        <f t="shared" si="131"/>
        <v>0.6985178883266915</v>
      </c>
      <c r="O2066" s="3">
        <f t="shared" si="132"/>
        <v>0.765992685114899</v>
      </c>
      <c r="P2066" s="3">
        <f t="shared" si="133"/>
        <v>0.9546009546009546</v>
      </c>
      <c r="Q2066" s="3">
        <f t="shared" si="134"/>
        <v>1.1782477341389728</v>
      </c>
      <c r="R2066" s="3">
        <f t="shared" si="135"/>
        <v>1.5122873345935728</v>
      </c>
      <c r="S2066" s="3">
        <f t="shared" si="136"/>
        <v>2.315325248070562</v>
      </c>
    </row>
    <row r="2067" spans="1:19" ht="13.5">
      <c r="A2067" s="1" t="s">
        <v>16</v>
      </c>
      <c r="B2067" s="1">
        <v>12.13</v>
      </c>
      <c r="C2067" s="1">
        <v>10.28</v>
      </c>
      <c r="D2067" s="1">
        <v>3.64</v>
      </c>
      <c r="E2067" s="1">
        <v>2.14</v>
      </c>
      <c r="F2067" s="1">
        <v>1.88</v>
      </c>
      <c r="G2067" s="1">
        <v>0.78</v>
      </c>
      <c r="H2067" s="1">
        <v>0.85</v>
      </c>
      <c r="I2067" s="1">
        <v>0.62</v>
      </c>
      <c r="K2067" s="1" t="s">
        <v>16</v>
      </c>
      <c r="L2067" s="3">
        <f t="shared" si="129"/>
        <v>1.1645098114511732</v>
      </c>
      <c r="M2067" s="3">
        <f t="shared" si="130"/>
        <v>1.1943627935076855</v>
      </c>
      <c r="N2067" s="3">
        <f t="shared" si="131"/>
        <v>1.62987507276228</v>
      </c>
      <c r="O2067" s="3">
        <f t="shared" si="132"/>
        <v>1.4767786902215168</v>
      </c>
      <c r="P2067" s="3">
        <f t="shared" si="133"/>
        <v>2.0868020868020865</v>
      </c>
      <c r="Q2067" s="3">
        <f t="shared" si="134"/>
        <v>2.3564954682779455</v>
      </c>
      <c r="R2067" s="3">
        <f t="shared" si="135"/>
        <v>2.6780088216761184</v>
      </c>
      <c r="S2067" s="3">
        <f t="shared" si="136"/>
        <v>3.4178610804851157</v>
      </c>
    </row>
    <row r="2068" spans="1:19" ht="13.5">
      <c r="A2068" s="1" t="s">
        <v>20</v>
      </c>
      <c r="B2068" s="1">
        <v>79.13</v>
      </c>
      <c r="C2068" s="1">
        <v>63.65</v>
      </c>
      <c r="D2068" s="1">
        <v>25.65</v>
      </c>
      <c r="E2068" s="1">
        <v>13.63</v>
      </c>
      <c r="F2068" s="1">
        <v>6.73</v>
      </c>
      <c r="G2068" s="1">
        <v>2.28</v>
      </c>
      <c r="H2068" s="1">
        <v>2.49</v>
      </c>
      <c r="I2068" s="1">
        <v>1.47</v>
      </c>
      <c r="K2068" s="1" t="s">
        <v>20</v>
      </c>
      <c r="L2068" s="3">
        <f t="shared" si="129"/>
        <v>7.596674474866555</v>
      </c>
      <c r="M2068" s="3">
        <f t="shared" si="130"/>
        <v>7.395057568751379</v>
      </c>
      <c r="N2068" s="3">
        <f t="shared" si="131"/>
        <v>11.485246048448483</v>
      </c>
      <c r="O2068" s="3">
        <f t="shared" si="132"/>
        <v>9.405838106410878</v>
      </c>
      <c r="P2068" s="3">
        <f t="shared" si="133"/>
        <v>7.47030747030747</v>
      </c>
      <c r="Q2068" s="3">
        <f t="shared" si="134"/>
        <v>6.888217522658609</v>
      </c>
      <c r="R2068" s="3">
        <f t="shared" si="135"/>
        <v>7.84499054820416</v>
      </c>
      <c r="S2068" s="3">
        <f t="shared" si="136"/>
        <v>8.103638368246969</v>
      </c>
    </row>
    <row r="2069" spans="1:19" ht="13.5">
      <c r="A2069" s="1" t="s">
        <v>21</v>
      </c>
      <c r="B2069" s="1">
        <v>432.99</v>
      </c>
      <c r="C2069" s="1">
        <v>362.21</v>
      </c>
      <c r="D2069" s="1">
        <v>59.56</v>
      </c>
      <c r="E2069" s="1">
        <v>52.35</v>
      </c>
      <c r="F2069" s="1">
        <v>27</v>
      </c>
      <c r="G2069" s="1">
        <v>7.63</v>
      </c>
      <c r="H2069" s="1">
        <v>6.68</v>
      </c>
      <c r="I2069" s="1">
        <v>3.97</v>
      </c>
      <c r="K2069" s="1" t="s">
        <v>21</v>
      </c>
      <c r="L2069" s="3">
        <f t="shared" si="129"/>
        <v>41.568104143466066</v>
      </c>
      <c r="M2069" s="3">
        <f t="shared" si="130"/>
        <v>42.082699166966805</v>
      </c>
      <c r="N2069" s="3">
        <f t="shared" si="131"/>
        <v>26.669054762011374</v>
      </c>
      <c r="O2069" s="3">
        <f t="shared" si="132"/>
        <v>36.12587123041888</v>
      </c>
      <c r="P2069" s="3">
        <f t="shared" si="133"/>
        <v>29.97002997002997</v>
      </c>
      <c r="Q2069" s="3">
        <f t="shared" si="134"/>
        <v>23.051359516616312</v>
      </c>
      <c r="R2069" s="3">
        <f t="shared" si="135"/>
        <v>21.045998739760556</v>
      </c>
      <c r="S2069" s="3">
        <f t="shared" si="136"/>
        <v>21.885336273428887</v>
      </c>
    </row>
    <row r="2070" spans="1:19" ht="13.5">
      <c r="A2070" s="1" t="s">
        <v>27</v>
      </c>
      <c r="B2070" s="1">
        <v>0.45</v>
      </c>
      <c r="C2070" s="1">
        <v>0.76</v>
      </c>
      <c r="D2070" s="1">
        <v>0.13</v>
      </c>
      <c r="K2070" s="1" t="s">
        <v>27</v>
      </c>
      <c r="L2070" s="3">
        <f t="shared" si="129"/>
        <v>0.04320110594831227</v>
      </c>
      <c r="M2070" s="3">
        <f t="shared" si="130"/>
        <v>0.08829919485076275</v>
      </c>
      <c r="N2070" s="3">
        <f t="shared" si="131"/>
        <v>0.058209824027224286</v>
      </c>
      <c r="O2070" s="3">
        <f t="shared" si="132"/>
        <v>0</v>
      </c>
      <c r="P2070" s="3">
        <f t="shared" si="133"/>
        <v>0</v>
      </c>
      <c r="Q2070" s="3">
        <f t="shared" si="134"/>
        <v>0</v>
      </c>
      <c r="R2070" s="3">
        <f t="shared" si="135"/>
        <v>0</v>
      </c>
      <c r="S2070" s="3">
        <f t="shared" si="136"/>
        <v>0</v>
      </c>
    </row>
    <row r="2071" spans="1:19" ht="13.5">
      <c r="A2071" s="1" t="s">
        <v>34</v>
      </c>
      <c r="B2071" s="1">
        <v>110.47</v>
      </c>
      <c r="C2071" s="1">
        <v>79.41</v>
      </c>
      <c r="D2071" s="1">
        <v>21.09</v>
      </c>
      <c r="E2071" s="1">
        <v>18.86</v>
      </c>
      <c r="F2071" s="1">
        <v>13.32</v>
      </c>
      <c r="G2071" s="1">
        <v>5.19</v>
      </c>
      <c r="H2071" s="1">
        <v>4.39</v>
      </c>
      <c r="I2071" s="1">
        <v>2.73</v>
      </c>
      <c r="K2071" s="1" t="s">
        <v>34</v>
      </c>
      <c r="L2071" s="3">
        <f t="shared" si="129"/>
        <v>10.605391498022348</v>
      </c>
      <c r="M2071" s="3">
        <f t="shared" si="130"/>
        <v>9.226104030393511</v>
      </c>
      <c r="N2071" s="3">
        <f t="shared" si="131"/>
        <v>9.443424528724309</v>
      </c>
      <c r="O2071" s="3">
        <f t="shared" si="132"/>
        <v>13.014974811952246</v>
      </c>
      <c r="P2071" s="3">
        <f t="shared" si="133"/>
        <v>14.785214785214784</v>
      </c>
      <c r="Q2071" s="3">
        <f t="shared" si="134"/>
        <v>15.6797583081571</v>
      </c>
      <c r="R2071" s="3">
        <f t="shared" si="135"/>
        <v>13.831127914303718</v>
      </c>
      <c r="S2071" s="3">
        <f t="shared" si="136"/>
        <v>15.049614112458654</v>
      </c>
    </row>
    <row r="2072" spans="1:19" ht="13.5">
      <c r="A2072" s="1" t="s">
        <v>35</v>
      </c>
      <c r="B2072" s="1">
        <v>27.24</v>
      </c>
      <c r="C2072" s="1">
        <v>23.33</v>
      </c>
      <c r="D2072" s="1">
        <v>8.98</v>
      </c>
      <c r="E2072" s="1">
        <v>4.96</v>
      </c>
      <c r="F2072" s="1">
        <v>2.89</v>
      </c>
      <c r="G2072" s="1">
        <v>1.36</v>
      </c>
      <c r="H2072" s="1">
        <v>1.78</v>
      </c>
      <c r="I2072" s="1">
        <v>1.35</v>
      </c>
      <c r="K2072" s="1" t="s">
        <v>35</v>
      </c>
      <c r="L2072" s="3">
        <f t="shared" si="129"/>
        <v>2.615106946737836</v>
      </c>
      <c r="M2072" s="3">
        <f t="shared" si="130"/>
        <v>2.710552915616177</v>
      </c>
      <c r="N2072" s="3">
        <f t="shared" si="131"/>
        <v>4.020955536649801</v>
      </c>
      <c r="O2072" s="3">
        <f t="shared" si="132"/>
        <v>3.4228141605134224</v>
      </c>
      <c r="P2072" s="3">
        <f t="shared" si="133"/>
        <v>3.207903207903208</v>
      </c>
      <c r="Q2072" s="3">
        <f t="shared" si="134"/>
        <v>4.108761329305136</v>
      </c>
      <c r="R2072" s="3">
        <f t="shared" si="135"/>
        <v>5.608065532451166</v>
      </c>
      <c r="S2072" s="3">
        <f t="shared" si="136"/>
        <v>7.442116868798236</v>
      </c>
    </row>
    <row r="2073" spans="1:19" ht="13.5">
      <c r="A2073" s="1" t="s">
        <v>36</v>
      </c>
      <c r="B2073" s="1">
        <v>43.24</v>
      </c>
      <c r="C2073" s="1">
        <v>36.89</v>
      </c>
      <c r="D2073" s="1">
        <v>7.33</v>
      </c>
      <c r="E2073" s="1">
        <v>4.91</v>
      </c>
      <c r="F2073" s="1">
        <v>2.66</v>
      </c>
      <c r="G2073" s="1">
        <v>1.09</v>
      </c>
      <c r="H2073" s="1">
        <v>0.87</v>
      </c>
      <c r="I2073" s="1">
        <v>1.18</v>
      </c>
      <c r="K2073" s="1" t="s">
        <v>36</v>
      </c>
      <c r="L2073" s="3">
        <f t="shared" si="129"/>
        <v>4.151146269344495</v>
      </c>
      <c r="M2073" s="3">
        <f t="shared" si="130"/>
        <v>4.285996444795575</v>
      </c>
      <c r="N2073" s="3">
        <f t="shared" si="131"/>
        <v>3.2821385393811844</v>
      </c>
      <c r="O2073" s="3">
        <f t="shared" si="132"/>
        <v>3.388309985508247</v>
      </c>
      <c r="P2073" s="3">
        <f t="shared" si="133"/>
        <v>2.9526029526029527</v>
      </c>
      <c r="Q2073" s="3">
        <f t="shared" si="134"/>
        <v>3.293051359516616</v>
      </c>
      <c r="R2073" s="3">
        <f t="shared" si="135"/>
        <v>2.7410207939508506</v>
      </c>
      <c r="S2073" s="3">
        <f t="shared" si="136"/>
        <v>6.504961411245865</v>
      </c>
    </row>
    <row r="2074" spans="1:19" ht="13.5">
      <c r="A2074" s="1" t="s">
        <v>37</v>
      </c>
      <c r="B2074" s="1">
        <v>2.09</v>
      </c>
      <c r="C2074" s="1">
        <v>1.73</v>
      </c>
      <c r="D2074" s="1">
        <v>2.06</v>
      </c>
      <c r="E2074" s="1">
        <v>0.69</v>
      </c>
      <c r="F2074" s="1">
        <v>0.45</v>
      </c>
      <c r="G2074" s="1">
        <v>0.44</v>
      </c>
      <c r="H2074" s="1">
        <v>0.16</v>
      </c>
      <c r="K2074" s="1" t="s">
        <v>37</v>
      </c>
      <c r="L2074" s="3">
        <f t="shared" si="129"/>
        <v>0.2006451365154948</v>
      </c>
      <c r="M2074" s="3">
        <f t="shared" si="130"/>
        <v>0.20099685143660467</v>
      </c>
      <c r="N2074" s="3">
        <f t="shared" si="131"/>
        <v>0.9224018268929386</v>
      </c>
      <c r="O2074" s="3">
        <f t="shared" si="132"/>
        <v>0.4761576150714236</v>
      </c>
      <c r="P2074" s="3">
        <f t="shared" si="133"/>
        <v>0.4995004995004995</v>
      </c>
      <c r="Q2074" s="3">
        <f t="shared" si="134"/>
        <v>1.3293051359516617</v>
      </c>
      <c r="R2074" s="3">
        <f t="shared" si="135"/>
        <v>0.5040957781978576</v>
      </c>
      <c r="S2074" s="3">
        <f t="shared" si="136"/>
        <v>0</v>
      </c>
    </row>
    <row r="2075" spans="1:19" ht="13.5">
      <c r="A2075" s="1" t="s">
        <v>38</v>
      </c>
      <c r="B2075" s="1">
        <v>4.43</v>
      </c>
      <c r="C2075" s="1">
        <v>3.95</v>
      </c>
      <c r="D2075" s="1">
        <v>11.22</v>
      </c>
      <c r="E2075" s="1">
        <v>3.68</v>
      </c>
      <c r="F2075" s="1">
        <v>1.56</v>
      </c>
      <c r="G2075" s="1">
        <v>1.49</v>
      </c>
      <c r="H2075" s="1">
        <v>0.76</v>
      </c>
      <c r="K2075" s="1" t="s">
        <v>38</v>
      </c>
      <c r="L2075" s="3">
        <f t="shared" si="129"/>
        <v>0.4252908874467186</v>
      </c>
      <c r="M2075" s="3">
        <f t="shared" si="130"/>
        <v>0.4589234469217274</v>
      </c>
      <c r="N2075" s="3">
        <f t="shared" si="131"/>
        <v>5.023955581426589</v>
      </c>
      <c r="O2075" s="3">
        <f t="shared" si="132"/>
        <v>2.5395072803809264</v>
      </c>
      <c r="P2075" s="3">
        <f t="shared" si="133"/>
        <v>1.7316017316017316</v>
      </c>
      <c r="Q2075" s="3">
        <f t="shared" si="134"/>
        <v>4.501510574018127</v>
      </c>
      <c r="R2075" s="3">
        <f t="shared" si="135"/>
        <v>2.394454946439824</v>
      </c>
      <c r="S2075" s="3">
        <f t="shared" si="136"/>
        <v>0</v>
      </c>
    </row>
    <row r="2076" spans="1:19" ht="13.5">
      <c r="A2076" s="1" t="s">
        <v>40</v>
      </c>
      <c r="B2076" s="1">
        <v>3.46</v>
      </c>
      <c r="C2076" s="1">
        <v>0.87</v>
      </c>
      <c r="D2076" s="1">
        <v>0.96</v>
      </c>
      <c r="E2076" s="1">
        <v>0.98</v>
      </c>
      <c r="F2076" s="1">
        <v>1.27</v>
      </c>
      <c r="G2076" s="1">
        <v>0.76</v>
      </c>
      <c r="H2076" s="1">
        <v>0.77</v>
      </c>
      <c r="I2076" s="1">
        <v>0.36</v>
      </c>
      <c r="K2076" s="1" t="s">
        <v>40</v>
      </c>
      <c r="L2076" s="3">
        <f t="shared" si="129"/>
        <v>0.33216850351368993</v>
      </c>
      <c r="M2076" s="3">
        <f t="shared" si="130"/>
        <v>0.10107934147389945</v>
      </c>
      <c r="N2076" s="3">
        <f t="shared" si="131"/>
        <v>0.42985716204719465</v>
      </c>
      <c r="O2076" s="3">
        <f t="shared" si="132"/>
        <v>0.6762818301014423</v>
      </c>
      <c r="P2076" s="3">
        <f t="shared" si="133"/>
        <v>1.4097014097014096</v>
      </c>
      <c r="Q2076" s="3">
        <f t="shared" si="134"/>
        <v>2.29607250755287</v>
      </c>
      <c r="R2076" s="3">
        <f t="shared" si="135"/>
        <v>2.4259609325771896</v>
      </c>
      <c r="S2076" s="3">
        <f t="shared" si="136"/>
        <v>1.984564498346196</v>
      </c>
    </row>
    <row r="2077" spans="1:19" ht="13.5">
      <c r="A2077" s="1" t="s">
        <v>41</v>
      </c>
      <c r="B2077" s="1">
        <v>12.15</v>
      </c>
      <c r="C2077" s="1">
        <v>14.09</v>
      </c>
      <c r="D2077" s="1">
        <v>3.6</v>
      </c>
      <c r="E2077" s="1">
        <v>1.11</v>
      </c>
      <c r="F2077" s="1">
        <v>0.59</v>
      </c>
      <c r="G2077" s="1">
        <v>0.16</v>
      </c>
      <c r="H2077" s="1">
        <v>0.32</v>
      </c>
      <c r="I2077" s="1">
        <v>0.62</v>
      </c>
      <c r="K2077" s="1" t="s">
        <v>41</v>
      </c>
      <c r="L2077" s="3">
        <f t="shared" si="129"/>
        <v>1.1664298606044314</v>
      </c>
      <c r="M2077" s="3">
        <f t="shared" si="130"/>
        <v>1.6370205992726934</v>
      </c>
      <c r="N2077" s="3">
        <f t="shared" si="131"/>
        <v>1.6119643576769802</v>
      </c>
      <c r="O2077" s="3">
        <f t="shared" si="132"/>
        <v>0.765992685114899</v>
      </c>
      <c r="P2077" s="3">
        <f t="shared" si="133"/>
        <v>0.6549006549006549</v>
      </c>
      <c r="Q2077" s="3">
        <f t="shared" si="134"/>
        <v>0.4833836858006042</v>
      </c>
      <c r="R2077" s="3">
        <f t="shared" si="135"/>
        <v>1.0081915563957151</v>
      </c>
      <c r="S2077" s="3">
        <f t="shared" si="136"/>
        <v>3.4178610804851157</v>
      </c>
    </row>
    <row r="2078" spans="1:19" ht="13.5">
      <c r="A2078" s="1" t="s">
        <v>44</v>
      </c>
      <c r="B2078" s="1">
        <v>9.35</v>
      </c>
      <c r="C2078" s="1">
        <v>8.92</v>
      </c>
      <c r="D2078" s="1">
        <v>20.36</v>
      </c>
      <c r="E2078" s="1">
        <v>6.14</v>
      </c>
      <c r="F2078" s="1">
        <v>2.45</v>
      </c>
      <c r="G2078" s="1">
        <v>2.03</v>
      </c>
      <c r="H2078" s="1">
        <v>0.64</v>
      </c>
      <c r="I2078" s="1">
        <v>0.4</v>
      </c>
      <c r="K2078" s="1" t="s">
        <v>44</v>
      </c>
      <c r="L2078" s="3">
        <f t="shared" si="129"/>
        <v>0.8976229791482662</v>
      </c>
      <c r="M2078" s="3">
        <f t="shared" si="130"/>
        <v>1.0363537079852678</v>
      </c>
      <c r="N2078" s="3">
        <f t="shared" si="131"/>
        <v>9.116553978417588</v>
      </c>
      <c r="O2078" s="3">
        <f t="shared" si="132"/>
        <v>4.237112690635566</v>
      </c>
      <c r="P2078" s="3">
        <f t="shared" si="133"/>
        <v>2.7195027195027195</v>
      </c>
      <c r="Q2078" s="3">
        <f t="shared" si="134"/>
        <v>6.1329305135951655</v>
      </c>
      <c r="R2078" s="3">
        <f t="shared" si="135"/>
        <v>2.0163831127914302</v>
      </c>
      <c r="S2078" s="3">
        <f t="shared" si="136"/>
        <v>2.205071664829107</v>
      </c>
    </row>
    <row r="2079" spans="1:19" ht="13.5">
      <c r="A2079" s="1" t="s">
        <v>45</v>
      </c>
      <c r="B2079" s="1">
        <v>30.75</v>
      </c>
      <c r="C2079" s="1">
        <v>22.97</v>
      </c>
      <c r="D2079" s="1">
        <v>12.25</v>
      </c>
      <c r="E2079" s="1">
        <v>10.97</v>
      </c>
      <c r="F2079" s="1">
        <v>15.66</v>
      </c>
      <c r="G2079" s="1">
        <v>6.37</v>
      </c>
      <c r="H2079" s="1">
        <v>8.29</v>
      </c>
      <c r="I2079" s="1">
        <v>3.09</v>
      </c>
      <c r="K2079" s="1" t="s">
        <v>45</v>
      </c>
      <c r="L2079" s="3">
        <f t="shared" si="129"/>
        <v>2.952075573134672</v>
      </c>
      <c r="M2079" s="3">
        <f t="shared" si="130"/>
        <v>2.668726981213184</v>
      </c>
      <c r="N2079" s="3">
        <f t="shared" si="131"/>
        <v>5.485156494873057</v>
      </c>
      <c r="O2079" s="3">
        <f t="shared" si="132"/>
        <v>7.570215996135533</v>
      </c>
      <c r="P2079" s="3">
        <f t="shared" si="133"/>
        <v>17.382617382617383</v>
      </c>
      <c r="Q2079" s="3">
        <f t="shared" si="134"/>
        <v>19.244712990936556</v>
      </c>
      <c r="R2079" s="3">
        <f t="shared" si="135"/>
        <v>26.118462507876494</v>
      </c>
      <c r="S2079" s="3">
        <f t="shared" si="136"/>
        <v>17.03417861080485</v>
      </c>
    </row>
    <row r="2080" spans="1:19" ht="13.5">
      <c r="A2080" s="1" t="s">
        <v>46</v>
      </c>
      <c r="B2080" s="1">
        <v>5.28</v>
      </c>
      <c r="C2080" s="1">
        <v>3.6</v>
      </c>
      <c r="D2080" s="1">
        <v>1.23</v>
      </c>
      <c r="E2080" s="1">
        <v>0.6</v>
      </c>
      <c r="F2080" s="1">
        <v>0.5</v>
      </c>
      <c r="G2080" s="1">
        <v>0.16</v>
      </c>
      <c r="K2080" s="1" t="s">
        <v>46</v>
      </c>
      <c r="L2080" s="3">
        <f t="shared" si="129"/>
        <v>0.5068929764601974</v>
      </c>
      <c r="M2080" s="3">
        <f t="shared" si="130"/>
        <v>0.41825934402992876</v>
      </c>
      <c r="N2080" s="3">
        <f t="shared" si="131"/>
        <v>0.5507544888729682</v>
      </c>
      <c r="O2080" s="3">
        <f t="shared" si="132"/>
        <v>0.41405010006210746</v>
      </c>
      <c r="P2080" s="3">
        <f t="shared" si="133"/>
        <v>0.555000555000555</v>
      </c>
      <c r="Q2080" s="3">
        <f t="shared" si="134"/>
        <v>0.4833836858006042</v>
      </c>
      <c r="R2080" s="3">
        <f t="shared" si="135"/>
        <v>0</v>
      </c>
      <c r="S2080" s="3">
        <f t="shared" si="136"/>
        <v>0</v>
      </c>
    </row>
    <row r="2082" spans="1:19" ht="13.5">
      <c r="A2082" s="1" t="s">
        <v>55</v>
      </c>
      <c r="B2082" s="1">
        <f aca="true" t="shared" si="137" ref="B2082:I2082">SUM(B2064:B2080)</f>
        <v>1041.64</v>
      </c>
      <c r="C2082" s="1">
        <f t="shared" si="137"/>
        <v>860.7100000000002</v>
      </c>
      <c r="D2082" s="1">
        <f t="shared" si="137"/>
        <v>223.33</v>
      </c>
      <c r="E2082" s="1">
        <f t="shared" si="137"/>
        <v>144.91</v>
      </c>
      <c r="F2082" s="1">
        <f t="shared" si="137"/>
        <v>90.09</v>
      </c>
      <c r="G2082" s="1">
        <f t="shared" si="137"/>
        <v>33.1</v>
      </c>
      <c r="H2082" s="1">
        <f t="shared" si="137"/>
        <v>31.740000000000002</v>
      </c>
      <c r="I2082" s="1">
        <f t="shared" si="137"/>
        <v>18.14</v>
      </c>
      <c r="K2082" s="1" t="s">
        <v>55</v>
      </c>
      <c r="L2082" s="1">
        <f aca="true" t="shared" si="138" ref="L2082:S2082">SUM(L2064:L2080)</f>
        <v>99.99999999999999</v>
      </c>
      <c r="M2082" s="1">
        <f t="shared" si="138"/>
        <v>100</v>
      </c>
      <c r="N2082" s="1">
        <f t="shared" si="138"/>
        <v>100</v>
      </c>
      <c r="O2082" s="1">
        <f t="shared" si="138"/>
        <v>100.00000000000001</v>
      </c>
      <c r="P2082" s="1">
        <f t="shared" si="138"/>
        <v>100.00000000000001</v>
      </c>
      <c r="Q2082" s="1">
        <f t="shared" si="138"/>
        <v>99.99999999999999</v>
      </c>
      <c r="R2082" s="1">
        <f t="shared" si="138"/>
        <v>100</v>
      </c>
      <c r="S2082" s="1">
        <f t="shared" si="138"/>
        <v>100</v>
      </c>
    </row>
    <row r="2084" spans="1:11" ht="13.5">
      <c r="A2084" s="1" t="s">
        <v>110</v>
      </c>
      <c r="K2084" s="1" t="s">
        <v>110</v>
      </c>
    </row>
    <row r="2087" spans="3:13" ht="13.5">
      <c r="C2087" s="1" t="s">
        <v>133</v>
      </c>
      <c r="M2087" s="1" t="s">
        <v>133</v>
      </c>
    </row>
    <row r="2089" spans="1:18" ht="13.5">
      <c r="A2089" s="1" t="s">
        <v>1</v>
      </c>
      <c r="B2089" s="1" t="s">
        <v>134</v>
      </c>
      <c r="C2089" s="1" t="s">
        <v>135</v>
      </c>
      <c r="D2089" s="1" t="s">
        <v>136</v>
      </c>
      <c r="E2089" s="1" t="s">
        <v>129</v>
      </c>
      <c r="F2089" s="1" t="s">
        <v>131</v>
      </c>
      <c r="G2089" s="1" t="s">
        <v>137</v>
      </c>
      <c r="H2089" s="1" t="s">
        <v>138</v>
      </c>
      <c r="K2089" s="1" t="s">
        <v>1</v>
      </c>
      <c r="L2089" s="1" t="s">
        <v>134</v>
      </c>
      <c r="M2089" s="1" t="s">
        <v>135</v>
      </c>
      <c r="N2089" s="1" t="s">
        <v>136</v>
      </c>
      <c r="O2089" s="1" t="s">
        <v>129</v>
      </c>
      <c r="P2089" s="1" t="s">
        <v>131</v>
      </c>
      <c r="Q2089" s="1" t="s">
        <v>137</v>
      </c>
      <c r="R2089" s="1" t="s">
        <v>138</v>
      </c>
    </row>
    <row r="2091" spans="1:11" ht="13.5">
      <c r="A2091" s="1" t="s">
        <v>3</v>
      </c>
      <c r="K2091" s="1" t="s">
        <v>3</v>
      </c>
    </row>
    <row r="2092" spans="1:19" ht="13.5">
      <c r="A2092" s="1" t="s">
        <v>13</v>
      </c>
      <c r="B2092" s="1">
        <v>797.86</v>
      </c>
      <c r="C2092" s="1">
        <v>585.94</v>
      </c>
      <c r="D2092" s="1">
        <v>63.66</v>
      </c>
      <c r="E2092" s="1">
        <v>33.66</v>
      </c>
      <c r="F2092" s="1">
        <v>6.13</v>
      </c>
      <c r="G2092" s="1">
        <v>3.03</v>
      </c>
      <c r="H2092" s="1">
        <v>2.27</v>
      </c>
      <c r="K2092" s="1" t="s">
        <v>13</v>
      </c>
      <c r="L2092" s="3">
        <f aca="true" t="shared" si="139" ref="L2092:L2108">(B2092/3234.4)*100</f>
        <v>24.66794459559733</v>
      </c>
      <c r="M2092" s="3">
        <f aca="true" t="shared" si="140" ref="M2092:M2108">(C2092/2477.58)*100</f>
        <v>23.649690423719925</v>
      </c>
      <c r="N2092" s="3">
        <f aca="true" t="shared" si="141" ref="N2092:N2108">(D2092/371.32)*100</f>
        <v>17.144242163093825</v>
      </c>
      <c r="O2092" s="3">
        <f aca="true" t="shared" si="142" ref="O2092:O2108">(E2092/234.75)*100</f>
        <v>14.338658146964855</v>
      </c>
      <c r="P2092" s="3">
        <f aca="true" t="shared" si="143" ref="P2092:P2108">(F2092/63.02)*100</f>
        <v>9.727070771183751</v>
      </c>
      <c r="Q2092" s="3">
        <f aca="true" t="shared" si="144" ref="Q2092:Q2108">(G2092/38.81)*100</f>
        <v>7.8072661685132685</v>
      </c>
      <c r="R2092" s="3">
        <f aca="true" t="shared" si="145" ref="R2092:R2108">(H2092/27.83)*100</f>
        <v>8.156665468918433</v>
      </c>
      <c r="S2092" s="3"/>
    </row>
    <row r="2093" spans="1:19" ht="13.5">
      <c r="A2093" s="1" t="s">
        <v>14</v>
      </c>
      <c r="B2093" s="1">
        <v>13.55</v>
      </c>
      <c r="C2093" s="1">
        <v>10.38</v>
      </c>
      <c r="D2093" s="1">
        <v>4.8</v>
      </c>
      <c r="E2093" s="1">
        <v>1.89</v>
      </c>
      <c r="F2093" s="1">
        <v>0.88</v>
      </c>
      <c r="G2093" s="1">
        <v>0.52</v>
      </c>
      <c r="H2093" s="1">
        <v>0.4</v>
      </c>
      <c r="K2093" s="1" t="s">
        <v>14</v>
      </c>
      <c r="L2093" s="3">
        <f t="shared" si="139"/>
        <v>0.4189339599307445</v>
      </c>
      <c r="M2093" s="3">
        <f t="shared" si="140"/>
        <v>0.418957208243528</v>
      </c>
      <c r="N2093" s="3">
        <f t="shared" si="141"/>
        <v>1.2926855542389313</v>
      </c>
      <c r="O2093" s="3">
        <f t="shared" si="142"/>
        <v>0.805111821086262</v>
      </c>
      <c r="P2093" s="3">
        <f t="shared" si="143"/>
        <v>1.3963821009203428</v>
      </c>
      <c r="Q2093" s="3">
        <f t="shared" si="144"/>
        <v>1.3398608606029374</v>
      </c>
      <c r="R2093" s="3">
        <f t="shared" si="145"/>
        <v>1.437297879985627</v>
      </c>
      <c r="S2093" s="3"/>
    </row>
    <row r="2094" spans="1:19" ht="13.5">
      <c r="A2094" s="1" t="s">
        <v>15</v>
      </c>
      <c r="B2094" s="1">
        <v>27.81</v>
      </c>
      <c r="C2094" s="1">
        <v>22.58</v>
      </c>
      <c r="D2094" s="1">
        <v>2.3</v>
      </c>
      <c r="E2094" s="1">
        <v>1.31</v>
      </c>
      <c r="F2094" s="1">
        <v>0.67</v>
      </c>
      <c r="G2094" s="1">
        <v>0.3</v>
      </c>
      <c r="H2094" s="1">
        <v>0.27</v>
      </c>
      <c r="K2094" s="1" t="s">
        <v>15</v>
      </c>
      <c r="L2094" s="3">
        <f t="shared" si="139"/>
        <v>0.8598194410091516</v>
      </c>
      <c r="M2094" s="3">
        <f t="shared" si="140"/>
        <v>0.9113731948110656</v>
      </c>
      <c r="N2094" s="3">
        <f t="shared" si="141"/>
        <v>0.6194118280728212</v>
      </c>
      <c r="O2094" s="3">
        <f t="shared" si="142"/>
        <v>0.5580404685835996</v>
      </c>
      <c r="P2094" s="3">
        <f t="shared" si="143"/>
        <v>1.0631545541098064</v>
      </c>
      <c r="Q2094" s="3">
        <f t="shared" si="144"/>
        <v>0.7729966503478484</v>
      </c>
      <c r="R2094" s="3">
        <f t="shared" si="145"/>
        <v>0.9701760689902984</v>
      </c>
      <c r="S2094" s="3"/>
    </row>
    <row r="2095" spans="1:19" ht="13.5">
      <c r="A2095" s="1" t="s">
        <v>16</v>
      </c>
      <c r="B2095" s="1">
        <v>22.03</v>
      </c>
      <c r="C2095" s="1">
        <v>16.65</v>
      </c>
      <c r="D2095" s="1">
        <v>7.03</v>
      </c>
      <c r="E2095" s="1">
        <v>3.15</v>
      </c>
      <c r="F2095" s="1">
        <v>1.88</v>
      </c>
      <c r="G2095" s="1">
        <v>0.95</v>
      </c>
      <c r="H2095" s="1">
        <v>0.68</v>
      </c>
      <c r="K2095" s="1" t="s">
        <v>16</v>
      </c>
      <c r="L2095" s="3">
        <f t="shared" si="139"/>
        <v>0.6811155082859263</v>
      </c>
      <c r="M2095" s="3">
        <f t="shared" si="140"/>
        <v>0.6720267357663525</v>
      </c>
      <c r="N2095" s="3">
        <f t="shared" si="141"/>
        <v>1.8932457179791016</v>
      </c>
      <c r="O2095" s="3">
        <f t="shared" si="142"/>
        <v>1.34185303514377</v>
      </c>
      <c r="P2095" s="3">
        <f t="shared" si="143"/>
        <v>2.9831799428752777</v>
      </c>
      <c r="Q2095" s="3">
        <f t="shared" si="144"/>
        <v>2.44782272610152</v>
      </c>
      <c r="R2095" s="3">
        <f t="shared" si="145"/>
        <v>2.443406395975566</v>
      </c>
      <c r="S2095" s="3"/>
    </row>
    <row r="2096" spans="1:19" ht="13.5">
      <c r="A2096" s="1" t="s">
        <v>20</v>
      </c>
      <c r="B2096" s="1">
        <v>326.33</v>
      </c>
      <c r="C2096" s="1">
        <v>312.75</v>
      </c>
      <c r="D2096" s="1">
        <v>43.12</v>
      </c>
      <c r="E2096" s="1">
        <v>17.26</v>
      </c>
      <c r="F2096" s="1">
        <v>4.61</v>
      </c>
      <c r="G2096" s="1">
        <v>2.54</v>
      </c>
      <c r="H2096" s="1">
        <v>2.03</v>
      </c>
      <c r="K2096" s="1" t="s">
        <v>20</v>
      </c>
      <c r="L2096" s="3">
        <f t="shared" si="139"/>
        <v>10.089351966361612</v>
      </c>
      <c r="M2096" s="3">
        <f t="shared" si="140"/>
        <v>12.623204901557164</v>
      </c>
      <c r="N2096" s="3">
        <f t="shared" si="141"/>
        <v>11.612625228913066</v>
      </c>
      <c r="O2096" s="3">
        <f t="shared" si="142"/>
        <v>7.352502662406817</v>
      </c>
      <c r="P2096" s="3">
        <f t="shared" si="143"/>
        <v>7.31513805141225</v>
      </c>
      <c r="Q2096" s="3">
        <f t="shared" si="144"/>
        <v>6.544704972945118</v>
      </c>
      <c r="R2096" s="3">
        <f t="shared" si="145"/>
        <v>7.294286740927057</v>
      </c>
      <c r="S2096" s="3"/>
    </row>
    <row r="2097" spans="1:19" ht="13.5">
      <c r="A2097" s="1" t="s">
        <v>21</v>
      </c>
      <c r="B2097" s="1">
        <v>874.84</v>
      </c>
      <c r="C2097" s="1">
        <v>629.21</v>
      </c>
      <c r="D2097" s="1">
        <v>103.44</v>
      </c>
      <c r="E2097" s="1">
        <v>86.01</v>
      </c>
      <c r="F2097" s="1">
        <v>17.62</v>
      </c>
      <c r="G2097" s="1">
        <v>7.48</v>
      </c>
      <c r="H2097" s="1">
        <v>5.42</v>
      </c>
      <c r="K2097" s="1" t="s">
        <v>21</v>
      </c>
      <c r="L2097" s="3">
        <f t="shared" si="139"/>
        <v>27.047984170170665</v>
      </c>
      <c r="M2097" s="3">
        <f t="shared" si="140"/>
        <v>25.396152697390196</v>
      </c>
      <c r="N2097" s="3">
        <f t="shared" si="141"/>
        <v>27.85737369384897</v>
      </c>
      <c r="O2097" s="3">
        <f t="shared" si="142"/>
        <v>36.63897763578275</v>
      </c>
      <c r="P2097" s="3">
        <f t="shared" si="143"/>
        <v>27.959377975245953</v>
      </c>
      <c r="Q2097" s="3">
        <f t="shared" si="144"/>
        <v>19.273383148673023</v>
      </c>
      <c r="R2097" s="3">
        <f t="shared" si="145"/>
        <v>19.47538627380525</v>
      </c>
      <c r="S2097" s="3"/>
    </row>
    <row r="2098" spans="1:19" ht="13.5">
      <c r="A2098" s="1" t="s">
        <v>27</v>
      </c>
      <c r="B2098" s="1">
        <v>2.2</v>
      </c>
      <c r="C2098" s="1">
        <v>2.89</v>
      </c>
      <c r="D2098" s="1">
        <v>0.63</v>
      </c>
      <c r="K2098" s="1" t="s">
        <v>27</v>
      </c>
      <c r="L2098" s="3">
        <f t="shared" si="139"/>
        <v>0.06801879792233491</v>
      </c>
      <c r="M2098" s="3">
        <f t="shared" si="140"/>
        <v>0.11664608206394952</v>
      </c>
      <c r="N2098" s="3">
        <f t="shared" si="141"/>
        <v>0.16966497899385977</v>
      </c>
      <c r="O2098" s="3">
        <f t="shared" si="142"/>
        <v>0</v>
      </c>
      <c r="P2098" s="3">
        <f t="shared" si="143"/>
        <v>0</v>
      </c>
      <c r="Q2098" s="3">
        <f t="shared" si="144"/>
        <v>0</v>
      </c>
      <c r="R2098" s="3">
        <f t="shared" si="145"/>
        <v>0</v>
      </c>
      <c r="S2098" s="3"/>
    </row>
    <row r="2099" spans="1:19" ht="13.5">
      <c r="A2099" s="1" t="s">
        <v>34</v>
      </c>
      <c r="B2099" s="1">
        <v>323.08</v>
      </c>
      <c r="C2099" s="1">
        <v>247.64</v>
      </c>
      <c r="D2099" s="1">
        <v>35.96</v>
      </c>
      <c r="E2099" s="1">
        <v>32.91</v>
      </c>
      <c r="F2099" s="1">
        <v>11.89</v>
      </c>
      <c r="G2099" s="1">
        <v>6.14</v>
      </c>
      <c r="H2099" s="1">
        <v>4.38</v>
      </c>
      <c r="K2099" s="1" t="s">
        <v>34</v>
      </c>
      <c r="L2099" s="3">
        <f t="shared" si="139"/>
        <v>9.988869651249072</v>
      </c>
      <c r="M2099" s="3">
        <f t="shared" si="140"/>
        <v>9.995237287998773</v>
      </c>
      <c r="N2099" s="3">
        <f t="shared" si="141"/>
        <v>9.684369277173328</v>
      </c>
      <c r="O2099" s="3">
        <f t="shared" si="142"/>
        <v>14.019169329073481</v>
      </c>
      <c r="P2099" s="3">
        <f t="shared" si="143"/>
        <v>18.867026340844177</v>
      </c>
      <c r="Q2099" s="3">
        <f t="shared" si="144"/>
        <v>15.820664777119298</v>
      </c>
      <c r="R2099" s="3">
        <f t="shared" si="145"/>
        <v>15.738411785842615</v>
      </c>
      <c r="S2099" s="3"/>
    </row>
    <row r="2100" spans="1:19" ht="13.5">
      <c r="A2100" s="1" t="s">
        <v>35</v>
      </c>
      <c r="B2100" s="1">
        <v>56.37</v>
      </c>
      <c r="C2100" s="1">
        <v>44.68</v>
      </c>
      <c r="D2100" s="1">
        <v>12.01</v>
      </c>
      <c r="E2100" s="1">
        <v>5.75</v>
      </c>
      <c r="F2100" s="1">
        <v>2.65</v>
      </c>
      <c r="G2100" s="1">
        <v>1.49</v>
      </c>
      <c r="H2100" s="1">
        <v>1</v>
      </c>
      <c r="K2100" s="1" t="s">
        <v>35</v>
      </c>
      <c r="L2100" s="3">
        <f t="shared" si="139"/>
        <v>1.7428271085827354</v>
      </c>
      <c r="M2100" s="3">
        <f t="shared" si="140"/>
        <v>1.8033726458883264</v>
      </c>
      <c r="N2100" s="3">
        <f t="shared" si="141"/>
        <v>3.234406980501993</v>
      </c>
      <c r="O2100" s="3">
        <f t="shared" si="142"/>
        <v>2.4494142705005326</v>
      </c>
      <c r="P2100" s="3">
        <f t="shared" si="143"/>
        <v>4.205014281180578</v>
      </c>
      <c r="Q2100" s="3">
        <f t="shared" si="144"/>
        <v>3.839216696727647</v>
      </c>
      <c r="R2100" s="3">
        <f t="shared" si="145"/>
        <v>3.5932446999640675</v>
      </c>
      <c r="S2100" s="3"/>
    </row>
    <row r="2101" spans="1:19" ht="13.5">
      <c r="A2101" s="1" t="s">
        <v>36</v>
      </c>
      <c r="B2101" s="1">
        <v>76.33</v>
      </c>
      <c r="C2101" s="1">
        <v>57.81</v>
      </c>
      <c r="D2101" s="1">
        <v>12.85</v>
      </c>
      <c r="E2101" s="1">
        <v>8.56</v>
      </c>
      <c r="F2101" s="1">
        <v>2.03</v>
      </c>
      <c r="G2101" s="1">
        <v>0.99</v>
      </c>
      <c r="H2101" s="1">
        <v>0.7</v>
      </c>
      <c r="K2101" s="1" t="s">
        <v>36</v>
      </c>
      <c r="L2101" s="3">
        <f t="shared" si="139"/>
        <v>2.3599431115508285</v>
      </c>
      <c r="M2101" s="3">
        <f t="shared" si="140"/>
        <v>2.333325260940111</v>
      </c>
      <c r="N2101" s="3">
        <f t="shared" si="141"/>
        <v>3.460626952493806</v>
      </c>
      <c r="O2101" s="3">
        <f t="shared" si="142"/>
        <v>3.64643237486688</v>
      </c>
      <c r="P2101" s="3">
        <f t="shared" si="143"/>
        <v>3.2211996191685173</v>
      </c>
      <c r="Q2101" s="3">
        <f t="shared" si="144"/>
        <v>2.5508889461478996</v>
      </c>
      <c r="R2101" s="3">
        <f t="shared" si="145"/>
        <v>2.5152712899748475</v>
      </c>
      <c r="S2101" s="3"/>
    </row>
    <row r="2102" spans="1:19" ht="13.5">
      <c r="A2102" s="1" t="s">
        <v>37</v>
      </c>
      <c r="B2102" s="1">
        <v>119.73</v>
      </c>
      <c r="C2102" s="1">
        <v>71.4</v>
      </c>
      <c r="D2102" s="1">
        <v>3.93</v>
      </c>
      <c r="E2102" s="1">
        <v>1.27</v>
      </c>
      <c r="F2102" s="1">
        <v>0.46</v>
      </c>
      <c r="G2102" s="1">
        <v>0.41</v>
      </c>
      <c r="H2102" s="1">
        <v>0.23</v>
      </c>
      <c r="K2102" s="1" t="s">
        <v>37</v>
      </c>
      <c r="L2102" s="3">
        <f t="shared" si="139"/>
        <v>3.701768488745981</v>
      </c>
      <c r="M2102" s="3">
        <f t="shared" si="140"/>
        <v>2.8818443804034586</v>
      </c>
      <c r="N2102" s="3">
        <f t="shared" si="141"/>
        <v>1.058386297533125</v>
      </c>
      <c r="O2102" s="3">
        <f t="shared" si="142"/>
        <v>0.5410010649627264</v>
      </c>
      <c r="P2102" s="3">
        <f t="shared" si="143"/>
        <v>0.7299270072992701</v>
      </c>
      <c r="Q2102" s="3">
        <f t="shared" si="144"/>
        <v>1.0564287554753928</v>
      </c>
      <c r="R2102" s="3">
        <f t="shared" si="145"/>
        <v>0.8264462809917356</v>
      </c>
      <c r="S2102" s="3"/>
    </row>
    <row r="2103" spans="1:19" ht="13.5">
      <c r="A2103" s="1" t="s">
        <v>38</v>
      </c>
      <c r="B2103" s="1">
        <v>245.87</v>
      </c>
      <c r="C2103" s="1">
        <v>171.01</v>
      </c>
      <c r="D2103" s="1">
        <v>22.34</v>
      </c>
      <c r="E2103" s="1">
        <v>9.13</v>
      </c>
      <c r="F2103" s="1">
        <v>1.65</v>
      </c>
      <c r="G2103" s="1">
        <v>1.31</v>
      </c>
      <c r="H2103" s="1">
        <v>0.68</v>
      </c>
      <c r="K2103" s="1" t="s">
        <v>38</v>
      </c>
      <c r="L2103" s="3">
        <f t="shared" si="139"/>
        <v>7.60171902052931</v>
      </c>
      <c r="M2103" s="3">
        <f t="shared" si="140"/>
        <v>6.902299824829067</v>
      </c>
      <c r="N2103" s="3">
        <f t="shared" si="141"/>
        <v>6.01637401702036</v>
      </c>
      <c r="O2103" s="3">
        <f t="shared" si="142"/>
        <v>3.889243876464324</v>
      </c>
      <c r="P2103" s="3">
        <f t="shared" si="143"/>
        <v>2.6182164392256424</v>
      </c>
      <c r="Q2103" s="3">
        <f t="shared" si="144"/>
        <v>3.3754187065189387</v>
      </c>
      <c r="R2103" s="3">
        <f t="shared" si="145"/>
        <v>2.443406395975566</v>
      </c>
      <c r="S2103" s="3"/>
    </row>
    <row r="2104" spans="1:19" ht="13.5">
      <c r="A2104" s="1" t="s">
        <v>40</v>
      </c>
      <c r="B2104" s="1">
        <v>19.58</v>
      </c>
      <c r="C2104" s="1">
        <v>16.52</v>
      </c>
      <c r="D2104" s="1">
        <v>1.81</v>
      </c>
      <c r="E2104" s="1">
        <v>1.12</v>
      </c>
      <c r="F2104" s="1">
        <v>1.14</v>
      </c>
      <c r="G2104" s="1">
        <v>1.08</v>
      </c>
      <c r="H2104" s="1">
        <v>0.76</v>
      </c>
      <c r="K2104" s="1" t="s">
        <v>40</v>
      </c>
      <c r="L2104" s="3">
        <f t="shared" si="139"/>
        <v>0.6053673015087805</v>
      </c>
      <c r="M2104" s="3">
        <f t="shared" si="140"/>
        <v>0.6667796801717805</v>
      </c>
      <c r="N2104" s="3">
        <f t="shared" si="141"/>
        <v>0.4874501777442637</v>
      </c>
      <c r="O2104" s="3">
        <f t="shared" si="142"/>
        <v>0.47710330138445156</v>
      </c>
      <c r="P2104" s="3">
        <f t="shared" si="143"/>
        <v>1.8089495398286255</v>
      </c>
      <c r="Q2104" s="3">
        <f t="shared" si="144"/>
        <v>2.7827879412522547</v>
      </c>
      <c r="R2104" s="3">
        <f t="shared" si="145"/>
        <v>2.7308659719726918</v>
      </c>
      <c r="S2104" s="3"/>
    </row>
    <row r="2105" spans="1:19" ht="13.5">
      <c r="A2105" s="1" t="s">
        <v>41</v>
      </c>
      <c r="B2105" s="1">
        <v>52.29</v>
      </c>
      <c r="C2105" s="1">
        <v>39.81</v>
      </c>
      <c r="D2105" s="1">
        <v>4.69</v>
      </c>
      <c r="E2105" s="1">
        <v>2.98</v>
      </c>
      <c r="F2105" s="1">
        <v>0.33</v>
      </c>
      <c r="G2105" s="1">
        <v>0.2</v>
      </c>
      <c r="H2105" s="1">
        <v>0.14</v>
      </c>
      <c r="K2105" s="1" t="s">
        <v>41</v>
      </c>
      <c r="L2105" s="3">
        <f t="shared" si="139"/>
        <v>1.6166831560722235</v>
      </c>
      <c r="M2105" s="3">
        <f t="shared" si="140"/>
        <v>1.6068098709224325</v>
      </c>
      <c r="N2105" s="3">
        <f t="shared" si="141"/>
        <v>1.2630615102876226</v>
      </c>
      <c r="O2105" s="3">
        <f t="shared" si="142"/>
        <v>1.2694355697550586</v>
      </c>
      <c r="P2105" s="3">
        <f t="shared" si="143"/>
        <v>0.5236432878451285</v>
      </c>
      <c r="Q2105" s="3">
        <f t="shared" si="144"/>
        <v>0.515331100231899</v>
      </c>
      <c r="R2105" s="3">
        <f t="shared" si="145"/>
        <v>0.5030542579949696</v>
      </c>
      <c r="S2105" s="3"/>
    </row>
    <row r="2106" spans="1:19" ht="13.5">
      <c r="A2106" s="1" t="s">
        <v>44</v>
      </c>
      <c r="B2106" s="1">
        <v>139.84</v>
      </c>
      <c r="C2106" s="1">
        <v>145.21</v>
      </c>
      <c r="D2106" s="1">
        <v>35.38</v>
      </c>
      <c r="E2106" s="1">
        <v>15.96</v>
      </c>
      <c r="F2106" s="1">
        <v>2.27</v>
      </c>
      <c r="G2106" s="1">
        <v>2.07</v>
      </c>
      <c r="H2106" s="1">
        <v>1.01</v>
      </c>
      <c r="K2106" s="1" t="s">
        <v>44</v>
      </c>
      <c r="L2106" s="3">
        <f t="shared" si="139"/>
        <v>4.32352213702696</v>
      </c>
      <c r="M2106" s="3">
        <f t="shared" si="140"/>
        <v>5.860961099137062</v>
      </c>
      <c r="N2106" s="3">
        <f t="shared" si="141"/>
        <v>9.52816977270279</v>
      </c>
      <c r="O2106" s="3">
        <f t="shared" si="142"/>
        <v>6.798722044728435</v>
      </c>
      <c r="P2106" s="3">
        <f t="shared" si="143"/>
        <v>3.6020311012377024</v>
      </c>
      <c r="Q2106" s="3">
        <f t="shared" si="144"/>
        <v>5.333676887400154</v>
      </c>
      <c r="R2106" s="3">
        <f t="shared" si="145"/>
        <v>3.6291771469637086</v>
      </c>
      <c r="S2106" s="3"/>
    </row>
    <row r="2107" spans="1:19" ht="13.5">
      <c r="A2107" s="1" t="s">
        <v>45</v>
      </c>
      <c r="B2107" s="1">
        <v>119.21</v>
      </c>
      <c r="C2107" s="1">
        <v>92.62</v>
      </c>
      <c r="D2107" s="1">
        <v>16.06</v>
      </c>
      <c r="E2107" s="1">
        <v>13.21</v>
      </c>
      <c r="F2107" s="1">
        <v>8.52</v>
      </c>
      <c r="G2107" s="1">
        <v>10.08</v>
      </c>
      <c r="H2107" s="1">
        <v>7.72</v>
      </c>
      <c r="K2107" s="1" t="s">
        <v>45</v>
      </c>
      <c r="L2107" s="3">
        <f t="shared" si="139"/>
        <v>3.6856913183279736</v>
      </c>
      <c r="M2107" s="3">
        <f t="shared" si="140"/>
        <v>3.738325301302077</v>
      </c>
      <c r="N2107" s="3">
        <f t="shared" si="141"/>
        <v>4.325110416891091</v>
      </c>
      <c r="O2107" s="3">
        <f t="shared" si="142"/>
        <v>5.627263045793398</v>
      </c>
      <c r="P2107" s="3">
        <f t="shared" si="143"/>
        <v>13.519517613456046</v>
      </c>
      <c r="Q2107" s="3">
        <f t="shared" si="144"/>
        <v>25.972687451687708</v>
      </c>
      <c r="R2107" s="3">
        <f t="shared" si="145"/>
        <v>27.7398490837226</v>
      </c>
      <c r="S2107" s="3"/>
    </row>
    <row r="2108" spans="1:19" ht="13.5">
      <c r="A2108" s="1" t="s">
        <v>46</v>
      </c>
      <c r="B2108" s="1">
        <v>17.48</v>
      </c>
      <c r="C2108" s="1">
        <v>10.48</v>
      </c>
      <c r="D2108" s="1">
        <v>1.31</v>
      </c>
      <c r="E2108" s="1">
        <v>0.58</v>
      </c>
      <c r="F2108" s="1">
        <v>0.29</v>
      </c>
      <c r="G2108" s="1">
        <v>0.22</v>
      </c>
      <c r="H2108" s="1">
        <v>0.14</v>
      </c>
      <c r="K2108" s="1" t="s">
        <v>46</v>
      </c>
      <c r="L2108" s="3">
        <f t="shared" si="139"/>
        <v>0.54044026712837</v>
      </c>
      <c r="M2108" s="3">
        <f t="shared" si="140"/>
        <v>0.4229934048547373</v>
      </c>
      <c r="N2108" s="3">
        <f t="shared" si="141"/>
        <v>0.35279543251104173</v>
      </c>
      <c r="O2108" s="3">
        <f t="shared" si="142"/>
        <v>0.2470713525026624</v>
      </c>
      <c r="P2108" s="3">
        <f t="shared" si="143"/>
        <v>0.46017137416693105</v>
      </c>
      <c r="Q2108" s="3">
        <f t="shared" si="144"/>
        <v>0.5668642102550888</v>
      </c>
      <c r="R2108" s="3">
        <f t="shared" si="145"/>
        <v>0.5030542579949696</v>
      </c>
      <c r="S2108" s="3"/>
    </row>
    <row r="2110" spans="1:18" ht="13.5">
      <c r="A2110" s="1" t="s">
        <v>55</v>
      </c>
      <c r="B2110" s="1">
        <f aca="true" t="shared" si="146" ref="B2110:H2110">SUM(B2092:B2108)</f>
        <v>3234.3999999999996</v>
      </c>
      <c r="C2110" s="1">
        <f t="shared" si="146"/>
        <v>2477.5800000000004</v>
      </c>
      <c r="D2110" s="1">
        <f t="shared" si="146"/>
        <v>371.32</v>
      </c>
      <c r="E2110" s="1">
        <f t="shared" si="146"/>
        <v>234.75000000000003</v>
      </c>
      <c r="F2110" s="1">
        <f t="shared" si="146"/>
        <v>63.02</v>
      </c>
      <c r="G2110" s="1">
        <f t="shared" si="146"/>
        <v>38.809999999999995</v>
      </c>
      <c r="H2110" s="1">
        <f t="shared" si="146"/>
        <v>27.830000000000002</v>
      </c>
      <c r="K2110" s="1" t="s">
        <v>55</v>
      </c>
      <c r="L2110" s="1">
        <f aca="true" t="shared" si="147" ref="L2110:R2110">SUM(L2092:L2108)</f>
        <v>100</v>
      </c>
      <c r="M2110" s="1">
        <f t="shared" si="147"/>
        <v>100.00000000000003</v>
      </c>
      <c r="N2110" s="1">
        <f t="shared" si="147"/>
        <v>100</v>
      </c>
      <c r="O2110" s="1">
        <f t="shared" si="147"/>
        <v>99.99999999999999</v>
      </c>
      <c r="P2110" s="1">
        <f t="shared" si="147"/>
        <v>100.00000000000001</v>
      </c>
      <c r="Q2110" s="1">
        <f t="shared" si="147"/>
        <v>100</v>
      </c>
      <c r="R2110" s="1">
        <f t="shared" si="147"/>
        <v>100.00000000000003</v>
      </c>
    </row>
    <row r="2113" spans="1:11" ht="13.5">
      <c r="A2113" s="1" t="s">
        <v>110</v>
      </c>
      <c r="K2113" s="1" t="s">
        <v>110</v>
      </c>
    </row>
    <row r="2117" spans="3:13" ht="13.5">
      <c r="C2117" s="1" t="s">
        <v>139</v>
      </c>
      <c r="M2117" s="1" t="s">
        <v>139</v>
      </c>
    </row>
    <row r="2119" spans="1:12" ht="13.5">
      <c r="A2119" s="1" t="s">
        <v>1</v>
      </c>
      <c r="B2119" s="1" t="s">
        <v>136</v>
      </c>
      <c r="K2119" s="1" t="s">
        <v>1</v>
      </c>
      <c r="L2119" s="1" t="s">
        <v>136</v>
      </c>
    </row>
    <row r="2121" spans="1:11" ht="13.5">
      <c r="A2121" s="1" t="s">
        <v>3</v>
      </c>
      <c r="K2121" s="1" t="s">
        <v>3</v>
      </c>
    </row>
    <row r="2122" spans="1:12" ht="13.5">
      <c r="A2122" s="1" t="s">
        <v>13</v>
      </c>
      <c r="B2122" s="1">
        <v>84.56</v>
      </c>
      <c r="K2122" s="1" t="s">
        <v>13</v>
      </c>
      <c r="L2122" s="3">
        <f aca="true" t="shared" si="148" ref="L2122:L2138">(B2122/443.89)*100</f>
        <v>19.04976458131519</v>
      </c>
    </row>
    <row r="2123" spans="1:12" ht="13.5">
      <c r="A2123" s="1" t="s">
        <v>14</v>
      </c>
      <c r="B2123" s="1">
        <v>4.63</v>
      </c>
      <c r="K2123" s="1" t="s">
        <v>14</v>
      </c>
      <c r="L2123" s="3">
        <f t="shared" si="148"/>
        <v>1.043051206379959</v>
      </c>
    </row>
    <row r="2124" spans="1:12" ht="13.5">
      <c r="A2124" s="1" t="s">
        <v>15</v>
      </c>
      <c r="B2124" s="1">
        <v>4.45</v>
      </c>
      <c r="K2124" s="1" t="s">
        <v>15</v>
      </c>
      <c r="L2124" s="3">
        <f t="shared" si="148"/>
        <v>1.0025006195228547</v>
      </c>
    </row>
    <row r="2125" spans="1:12" ht="13.5">
      <c r="A2125" s="1" t="s">
        <v>16</v>
      </c>
      <c r="B2125" s="1">
        <v>8.18</v>
      </c>
      <c r="K2125" s="1" t="s">
        <v>16</v>
      </c>
      <c r="L2125" s="3">
        <f t="shared" si="148"/>
        <v>1.8427988916172926</v>
      </c>
    </row>
    <row r="2126" spans="1:12" ht="13.5">
      <c r="A2126" s="1" t="s">
        <v>20</v>
      </c>
      <c r="B2126" s="1">
        <v>52.44</v>
      </c>
      <c r="K2126" s="1" t="s">
        <v>20</v>
      </c>
      <c r="L2126" s="3">
        <f t="shared" si="148"/>
        <v>11.813737637703033</v>
      </c>
    </row>
    <row r="2127" spans="1:12" ht="13.5">
      <c r="A2127" s="1" t="s">
        <v>21</v>
      </c>
      <c r="B2127" s="1">
        <v>106.44</v>
      </c>
      <c r="K2127" s="1" t="s">
        <v>21</v>
      </c>
      <c r="L2127" s="3">
        <f t="shared" si="148"/>
        <v>23.978913694834304</v>
      </c>
    </row>
    <row r="2128" spans="1:12" ht="13.5">
      <c r="A2128" s="1" t="s">
        <v>27</v>
      </c>
      <c r="B2128" s="1">
        <v>0.62</v>
      </c>
      <c r="K2128" s="1" t="s">
        <v>27</v>
      </c>
      <c r="L2128" s="3">
        <f t="shared" si="148"/>
        <v>0.13967424361891462</v>
      </c>
    </row>
    <row r="2129" spans="1:12" ht="13.5">
      <c r="A2129" s="1" t="s">
        <v>34</v>
      </c>
      <c r="B2129" s="1">
        <v>39.08</v>
      </c>
      <c r="K2129" s="1" t="s">
        <v>34</v>
      </c>
      <c r="L2129" s="3">
        <f t="shared" si="148"/>
        <v>8.80398296875352</v>
      </c>
    </row>
    <row r="2130" spans="1:12" ht="13.5">
      <c r="A2130" s="1" t="s">
        <v>35</v>
      </c>
      <c r="B2130" s="1">
        <v>11.4</v>
      </c>
      <c r="K2130" s="1" t="s">
        <v>35</v>
      </c>
      <c r="L2130" s="3">
        <f t="shared" si="148"/>
        <v>2.5682038342832687</v>
      </c>
    </row>
    <row r="2131" spans="1:12" ht="13.5">
      <c r="A2131" s="1" t="s">
        <v>36</v>
      </c>
      <c r="B2131" s="1">
        <v>11.38</v>
      </c>
      <c r="K2131" s="1" t="s">
        <v>36</v>
      </c>
      <c r="L2131" s="3">
        <f t="shared" si="148"/>
        <v>2.563698213521368</v>
      </c>
    </row>
    <row r="2132" spans="1:12" ht="13.5">
      <c r="A2132" s="1" t="s">
        <v>37</v>
      </c>
      <c r="B2132" s="1">
        <v>4.57</v>
      </c>
      <c r="K2132" s="1" t="s">
        <v>37</v>
      </c>
      <c r="L2132" s="3">
        <f t="shared" si="148"/>
        <v>1.0295343440942577</v>
      </c>
    </row>
    <row r="2133" spans="1:12" ht="13.5">
      <c r="A2133" s="1" t="s">
        <v>38</v>
      </c>
      <c r="B2133" s="1">
        <v>22.79</v>
      </c>
      <c r="K2133" s="1" t="s">
        <v>38</v>
      </c>
      <c r="L2133" s="3">
        <f t="shared" si="148"/>
        <v>5.134154858185586</v>
      </c>
    </row>
    <row r="2134" spans="1:12" ht="13.5">
      <c r="A2134" s="1" t="s">
        <v>40</v>
      </c>
      <c r="B2134" s="1">
        <v>2.4</v>
      </c>
      <c r="K2134" s="1" t="s">
        <v>40</v>
      </c>
      <c r="L2134" s="3">
        <f t="shared" si="148"/>
        <v>0.5406744914280565</v>
      </c>
    </row>
    <row r="2135" spans="1:12" ht="13.5">
      <c r="A2135" s="1" t="s">
        <v>41</v>
      </c>
      <c r="B2135" s="1">
        <v>4.44</v>
      </c>
      <c r="K2135" s="1" t="s">
        <v>41</v>
      </c>
      <c r="L2135" s="3">
        <f t="shared" si="148"/>
        <v>1.0002478091419047</v>
      </c>
    </row>
    <row r="2136" spans="1:12" ht="13.5">
      <c r="A2136" s="1" t="s">
        <v>44</v>
      </c>
      <c r="B2136" s="1">
        <v>36.69</v>
      </c>
      <c r="K2136" s="1" t="s">
        <v>44</v>
      </c>
      <c r="L2136" s="3">
        <f t="shared" si="148"/>
        <v>8.265561287706413</v>
      </c>
    </row>
    <row r="2137" spans="1:12" ht="13.5">
      <c r="A2137" s="1" t="s">
        <v>45</v>
      </c>
      <c r="B2137" s="1">
        <v>48.39</v>
      </c>
      <c r="K2137" s="1" t="s">
        <v>45</v>
      </c>
      <c r="L2137" s="3">
        <f t="shared" si="148"/>
        <v>10.90134943341819</v>
      </c>
    </row>
    <row r="2138" spans="1:12" ht="13.5">
      <c r="A2138" s="1" t="s">
        <v>46</v>
      </c>
      <c r="B2138" s="1">
        <v>1.43</v>
      </c>
      <c r="K2138" s="1" t="s">
        <v>46</v>
      </c>
      <c r="L2138" s="3">
        <f t="shared" si="148"/>
        <v>0.32215188447588367</v>
      </c>
    </row>
    <row r="2140" spans="1:12" ht="13.5">
      <c r="A2140" s="1" t="s">
        <v>55</v>
      </c>
      <c r="B2140" s="1">
        <f>SUM(B2122:B2138)</f>
        <v>443.88999999999993</v>
      </c>
      <c r="K2140" s="1" t="s">
        <v>55</v>
      </c>
      <c r="L2140" s="1">
        <f>SUM(L2122:L2138)</f>
        <v>100</v>
      </c>
    </row>
    <row r="2144" spans="1:11" ht="13.5">
      <c r="A2144" s="1" t="s">
        <v>110</v>
      </c>
      <c r="K2144" s="1" t="s">
        <v>110</v>
      </c>
    </row>
    <row r="2146" spans="3:13" ht="13.5">
      <c r="C2146" s="1" t="s">
        <v>140</v>
      </c>
      <c r="M2146" s="1" t="s">
        <v>140</v>
      </c>
    </row>
    <row r="2148" spans="1:19" ht="13.5">
      <c r="A2148" s="1" t="s">
        <v>1</v>
      </c>
      <c r="B2148" s="1" t="s">
        <v>57</v>
      </c>
      <c r="C2148" s="1" t="s">
        <v>88</v>
      </c>
      <c r="D2148" s="1" t="s">
        <v>89</v>
      </c>
      <c r="E2148" s="1" t="s">
        <v>129</v>
      </c>
      <c r="F2148" s="1" t="s">
        <v>130</v>
      </c>
      <c r="G2148" s="1" t="s">
        <v>131</v>
      </c>
      <c r="H2148" s="1" t="s">
        <v>132</v>
      </c>
      <c r="I2148" s="1" t="s">
        <v>138</v>
      </c>
      <c r="K2148" s="1" t="s">
        <v>1</v>
      </c>
      <c r="L2148" s="1" t="s">
        <v>57</v>
      </c>
      <c r="M2148" s="1" t="s">
        <v>88</v>
      </c>
      <c r="N2148" s="1" t="s">
        <v>89</v>
      </c>
      <c r="O2148" s="1" t="s">
        <v>129</v>
      </c>
      <c r="P2148" s="1" t="s">
        <v>130</v>
      </c>
      <c r="Q2148" s="1" t="s">
        <v>131</v>
      </c>
      <c r="R2148" s="1" t="s">
        <v>132</v>
      </c>
      <c r="S2148" s="1" t="s">
        <v>138</v>
      </c>
    </row>
    <row r="2150" spans="1:11" ht="13.5">
      <c r="A2150" s="1" t="s">
        <v>3</v>
      </c>
      <c r="K2150" s="1" t="s">
        <v>3</v>
      </c>
    </row>
    <row r="2151" spans="1:19" ht="13.5">
      <c r="A2151" s="1" t="s">
        <v>13</v>
      </c>
      <c r="B2151" s="1">
        <v>235.21</v>
      </c>
      <c r="C2151" s="1">
        <v>222.63</v>
      </c>
      <c r="D2151" s="1">
        <v>54.77</v>
      </c>
      <c r="E2151" s="1">
        <v>25.75</v>
      </c>
      <c r="F2151" s="1">
        <v>11.18</v>
      </c>
      <c r="G2151" s="1">
        <v>4.82</v>
      </c>
      <c r="H2151" s="1">
        <v>1.37</v>
      </c>
      <c r="I2151" s="1">
        <v>1.71</v>
      </c>
      <c r="K2151" s="1" t="s">
        <v>13</v>
      </c>
      <c r="L2151" s="3">
        <f aca="true" t="shared" si="149" ref="L2151:L2167">(B2151/872.27)*100</f>
        <v>26.96527451362537</v>
      </c>
      <c r="M2151" s="3">
        <f aca="true" t="shared" si="150" ref="M2151:M2167">(C2151/831.77)*100</f>
        <v>26.765812664558712</v>
      </c>
      <c r="N2151" s="3">
        <f aca="true" t="shared" si="151" ref="N2151:N2167">(D2151/318.4)*100</f>
        <v>17.201633165829147</v>
      </c>
      <c r="O2151" s="3">
        <f aca="true" t="shared" si="152" ref="O2151:O2167">(E2151/158.74)*100</f>
        <v>16.221494267355425</v>
      </c>
      <c r="P2151" s="3">
        <f aca="true" t="shared" si="153" ref="P2151:P2167">(F2151/80.53)*100</f>
        <v>13.883024959642368</v>
      </c>
      <c r="Q2151" s="3">
        <f aca="true" t="shared" si="154" ref="Q2151:Q2167">(G2151/66.55)*100</f>
        <v>7.242674680691211</v>
      </c>
      <c r="R2151" s="3">
        <f aca="true" t="shared" si="155" ref="R2151:R2167">(H2151/18.46)*100</f>
        <v>7.421451787648971</v>
      </c>
      <c r="S2151" s="3">
        <f aca="true" t="shared" si="156" ref="S2151:S2167">(I2151/26.21)*100</f>
        <v>6.524227394124379</v>
      </c>
    </row>
    <row r="2152" spans="1:19" ht="13.5">
      <c r="A2152" s="1" t="s">
        <v>14</v>
      </c>
      <c r="B2152" s="1">
        <v>6.15</v>
      </c>
      <c r="C2152" s="1">
        <v>5.91</v>
      </c>
      <c r="D2152" s="1">
        <v>3.96</v>
      </c>
      <c r="E2152" s="1">
        <v>1.92</v>
      </c>
      <c r="F2152" s="1">
        <v>1.46</v>
      </c>
      <c r="G2152" s="1">
        <v>0.79</v>
      </c>
      <c r="H2152" s="1">
        <v>0.28</v>
      </c>
      <c r="I2152" s="1">
        <v>0.48</v>
      </c>
      <c r="K2152" s="1" t="s">
        <v>14</v>
      </c>
      <c r="L2152" s="3">
        <f t="shared" si="149"/>
        <v>0.7050569204489436</v>
      </c>
      <c r="M2152" s="3">
        <f t="shared" si="150"/>
        <v>0.7105329598326461</v>
      </c>
      <c r="N2152" s="3">
        <f t="shared" si="151"/>
        <v>1.2437185929648242</v>
      </c>
      <c r="O2152" s="3">
        <f t="shared" si="152"/>
        <v>1.209525009449414</v>
      </c>
      <c r="P2152" s="3">
        <f t="shared" si="153"/>
        <v>1.8129889482180552</v>
      </c>
      <c r="Q2152" s="3">
        <f t="shared" si="154"/>
        <v>1.187077385424493</v>
      </c>
      <c r="R2152" s="3">
        <f t="shared" si="155"/>
        <v>1.5167930660888407</v>
      </c>
      <c r="S2152" s="3">
        <f t="shared" si="156"/>
        <v>1.8313620755436855</v>
      </c>
    </row>
    <row r="2153" spans="1:19" ht="13.5">
      <c r="A2153" s="1" t="s">
        <v>15</v>
      </c>
      <c r="B2153" s="1">
        <v>5.67</v>
      </c>
      <c r="C2153" s="1">
        <v>4.66</v>
      </c>
      <c r="D2153" s="1">
        <v>1.72</v>
      </c>
      <c r="E2153" s="1">
        <v>1.04</v>
      </c>
      <c r="F2153" s="1">
        <v>0.93</v>
      </c>
      <c r="G2153" s="1">
        <v>0.56</v>
      </c>
      <c r="H2153" s="1">
        <v>0.25</v>
      </c>
      <c r="K2153" s="1" t="s">
        <v>15</v>
      </c>
      <c r="L2153" s="3">
        <f t="shared" si="149"/>
        <v>0.6500280876334164</v>
      </c>
      <c r="M2153" s="3">
        <f t="shared" si="150"/>
        <v>0.5602510309340323</v>
      </c>
      <c r="N2153" s="3">
        <f t="shared" si="151"/>
        <v>0.5402010050251257</v>
      </c>
      <c r="O2153" s="3">
        <f t="shared" si="152"/>
        <v>0.6551593801184326</v>
      </c>
      <c r="P2153" s="3">
        <f t="shared" si="153"/>
        <v>1.154849124549857</v>
      </c>
      <c r="Q2153" s="3">
        <f t="shared" si="154"/>
        <v>0.8414725770097673</v>
      </c>
      <c r="R2153" s="3">
        <f t="shared" si="155"/>
        <v>1.3542795232936078</v>
      </c>
      <c r="S2153" s="3">
        <f t="shared" si="156"/>
        <v>0</v>
      </c>
    </row>
    <row r="2154" spans="1:19" ht="13.5">
      <c r="A2154" s="1" t="s">
        <v>16</v>
      </c>
      <c r="B2154" s="1">
        <v>10.3</v>
      </c>
      <c r="C2154" s="1">
        <v>10.46</v>
      </c>
      <c r="D2154" s="1">
        <v>6</v>
      </c>
      <c r="E2154" s="1">
        <v>2.86</v>
      </c>
      <c r="F2154" s="1">
        <v>2.7</v>
      </c>
      <c r="G2154" s="1">
        <v>1.37</v>
      </c>
      <c r="H2154" s="1">
        <v>0.56</v>
      </c>
      <c r="I2154" s="1">
        <v>0.78</v>
      </c>
      <c r="K2154" s="1" t="s">
        <v>16</v>
      </c>
      <c r="L2154" s="3">
        <f t="shared" si="149"/>
        <v>1.1808270374998568</v>
      </c>
      <c r="M2154" s="3">
        <f t="shared" si="150"/>
        <v>1.2575591810236004</v>
      </c>
      <c r="N2154" s="3">
        <f t="shared" si="151"/>
        <v>1.884422110552764</v>
      </c>
      <c r="O2154" s="3">
        <f t="shared" si="152"/>
        <v>1.8016882953256894</v>
      </c>
      <c r="P2154" s="3">
        <f t="shared" si="153"/>
        <v>3.352787780951198</v>
      </c>
      <c r="Q2154" s="3">
        <f t="shared" si="154"/>
        <v>2.0586025544703235</v>
      </c>
      <c r="R2154" s="3">
        <f t="shared" si="155"/>
        <v>3.0335861321776814</v>
      </c>
      <c r="S2154" s="3">
        <f t="shared" si="156"/>
        <v>2.975963372758489</v>
      </c>
    </row>
    <row r="2155" spans="1:19" ht="13.5">
      <c r="A2155" s="1" t="s">
        <v>20</v>
      </c>
      <c r="B2155" s="1">
        <v>70.85</v>
      </c>
      <c r="C2155" s="1">
        <v>74.95</v>
      </c>
      <c r="D2155" s="1">
        <v>28.95</v>
      </c>
      <c r="E2155" s="1">
        <v>12.03</v>
      </c>
      <c r="F2155" s="1">
        <v>6.63</v>
      </c>
      <c r="G2155" s="1">
        <v>3.98</v>
      </c>
      <c r="H2155" s="1">
        <v>1.75</v>
      </c>
      <c r="I2155" s="1">
        <v>2.04</v>
      </c>
      <c r="K2155" s="1" t="s">
        <v>20</v>
      </c>
      <c r="L2155" s="3">
        <f t="shared" si="149"/>
        <v>8.122485010375227</v>
      </c>
      <c r="M2155" s="3">
        <f t="shared" si="150"/>
        <v>9.010904456760883</v>
      </c>
      <c r="N2155" s="3">
        <f t="shared" si="151"/>
        <v>9.092336683417086</v>
      </c>
      <c r="O2155" s="3">
        <f t="shared" si="152"/>
        <v>7.578430137331485</v>
      </c>
      <c r="P2155" s="3">
        <f t="shared" si="153"/>
        <v>8.232956662113498</v>
      </c>
      <c r="Q2155" s="3">
        <f t="shared" si="154"/>
        <v>5.980465815176559</v>
      </c>
      <c r="R2155" s="3">
        <f t="shared" si="155"/>
        <v>9.479956663055255</v>
      </c>
      <c r="S2155" s="3">
        <f t="shared" si="156"/>
        <v>7.783288821060664</v>
      </c>
    </row>
    <row r="2156" spans="1:19" ht="13.5">
      <c r="A2156" s="1" t="s">
        <v>21</v>
      </c>
      <c r="B2156" s="1">
        <v>338.38</v>
      </c>
      <c r="C2156" s="1">
        <v>305.62</v>
      </c>
      <c r="D2156" s="1">
        <v>110.2</v>
      </c>
      <c r="E2156" s="1">
        <v>63.85</v>
      </c>
      <c r="F2156" s="1">
        <v>25.17</v>
      </c>
      <c r="G2156" s="1">
        <v>11.8</v>
      </c>
      <c r="H2156" s="1">
        <v>4.16</v>
      </c>
      <c r="I2156" s="1">
        <v>7.09</v>
      </c>
      <c r="K2156" s="1" t="s">
        <v>21</v>
      </c>
      <c r="L2156" s="3">
        <f t="shared" si="149"/>
        <v>38.79303426691277</v>
      </c>
      <c r="M2156" s="3">
        <f t="shared" si="150"/>
        <v>36.74333048799548</v>
      </c>
      <c r="N2156" s="3">
        <f t="shared" si="151"/>
        <v>34.61055276381909</v>
      </c>
      <c r="O2156" s="3">
        <f t="shared" si="152"/>
        <v>40.22300617361723</v>
      </c>
      <c r="P2156" s="3">
        <f t="shared" si="153"/>
        <v>31.255432757978397</v>
      </c>
      <c r="Q2156" s="3">
        <f t="shared" si="154"/>
        <v>17.73102930127724</v>
      </c>
      <c r="R2156" s="3">
        <f t="shared" si="155"/>
        <v>22.535211267605636</v>
      </c>
      <c r="S2156" s="3">
        <f t="shared" si="156"/>
        <v>27.05074399084319</v>
      </c>
    </row>
    <row r="2157" spans="1:19" ht="13.5">
      <c r="A2157" s="1" t="s">
        <v>27</v>
      </c>
      <c r="B2157" s="1">
        <v>0.57</v>
      </c>
      <c r="C2157" s="1">
        <v>0.53</v>
      </c>
      <c r="E2157" s="1">
        <v>0.2</v>
      </c>
      <c r="F2157" s="1">
        <v>0.42</v>
      </c>
      <c r="K2157" s="1" t="s">
        <v>27</v>
      </c>
      <c r="L2157" s="3">
        <f t="shared" si="149"/>
        <v>0.06534673896843866</v>
      </c>
      <c r="M2157" s="3">
        <f t="shared" si="150"/>
        <v>0.06371953785301225</v>
      </c>
      <c r="N2157" s="3">
        <f t="shared" si="151"/>
        <v>0</v>
      </c>
      <c r="O2157" s="3">
        <f t="shared" si="152"/>
        <v>0.12599218848431398</v>
      </c>
      <c r="P2157" s="3">
        <f t="shared" si="153"/>
        <v>0.521544765925742</v>
      </c>
      <c r="Q2157" s="3">
        <f t="shared" si="154"/>
        <v>0</v>
      </c>
      <c r="R2157" s="3">
        <f t="shared" si="155"/>
        <v>0</v>
      </c>
      <c r="S2157" s="3">
        <f t="shared" si="156"/>
        <v>0</v>
      </c>
    </row>
    <row r="2158" spans="1:19" ht="13.5">
      <c r="A2158" s="1" t="s">
        <v>34</v>
      </c>
      <c r="B2158" s="1">
        <v>92.31</v>
      </c>
      <c r="C2158" s="1">
        <v>79.23</v>
      </c>
      <c r="D2158" s="1">
        <v>34.22</v>
      </c>
      <c r="E2158" s="1">
        <v>24.92</v>
      </c>
      <c r="F2158" s="1">
        <v>14.57</v>
      </c>
      <c r="G2158" s="1">
        <v>8.58</v>
      </c>
      <c r="H2158" s="1">
        <v>5.14</v>
      </c>
      <c r="I2158" s="1">
        <v>5.18</v>
      </c>
      <c r="K2158" s="1" t="s">
        <v>34</v>
      </c>
      <c r="L2158" s="3">
        <f t="shared" si="149"/>
        <v>10.582732410836094</v>
      </c>
      <c r="M2158" s="3">
        <f t="shared" si="150"/>
        <v>9.525469781309738</v>
      </c>
      <c r="N2158" s="3">
        <f t="shared" si="151"/>
        <v>10.74748743718593</v>
      </c>
      <c r="O2158" s="3">
        <f t="shared" si="152"/>
        <v>15.698626685145523</v>
      </c>
      <c r="P2158" s="3">
        <f t="shared" si="153"/>
        <v>18.09263628461443</v>
      </c>
      <c r="Q2158" s="3">
        <f t="shared" si="154"/>
        <v>12.892561983471076</v>
      </c>
      <c r="R2158" s="3">
        <f t="shared" si="155"/>
        <v>27.843986998916577</v>
      </c>
      <c r="S2158" s="3">
        <f t="shared" si="156"/>
        <v>19.763449065242273</v>
      </c>
    </row>
    <row r="2159" spans="1:19" ht="13.5">
      <c r="A2159" s="1" t="s">
        <v>35</v>
      </c>
      <c r="B2159" s="1">
        <v>21.81</v>
      </c>
      <c r="C2159" s="1">
        <v>22.9</v>
      </c>
      <c r="D2159" s="1">
        <v>9.61</v>
      </c>
      <c r="E2159" s="1">
        <v>5.23</v>
      </c>
      <c r="F2159" s="1">
        <v>3.01</v>
      </c>
      <c r="G2159" s="1">
        <v>2.01</v>
      </c>
      <c r="H2159" s="1">
        <v>0.92</v>
      </c>
      <c r="I2159" s="1">
        <v>2.03</v>
      </c>
      <c r="K2159" s="1" t="s">
        <v>35</v>
      </c>
      <c r="L2159" s="3">
        <f t="shared" si="149"/>
        <v>2.5003725910555215</v>
      </c>
      <c r="M2159" s="3">
        <f t="shared" si="150"/>
        <v>2.753164937422605</v>
      </c>
      <c r="N2159" s="3">
        <f t="shared" si="151"/>
        <v>3.01821608040201</v>
      </c>
      <c r="O2159" s="3">
        <f t="shared" si="152"/>
        <v>3.29469572886481</v>
      </c>
      <c r="P2159" s="3">
        <f t="shared" si="153"/>
        <v>3.7377374891344837</v>
      </c>
      <c r="Q2159" s="3">
        <f t="shared" si="154"/>
        <v>3.0202854996243427</v>
      </c>
      <c r="R2159" s="3">
        <f t="shared" si="155"/>
        <v>4.9837486457204765</v>
      </c>
      <c r="S2159" s="3">
        <f t="shared" si="156"/>
        <v>7.745135444486836</v>
      </c>
    </row>
    <row r="2160" spans="1:19" ht="13.5">
      <c r="A2160" s="1" t="s">
        <v>36</v>
      </c>
      <c r="B2160" s="1">
        <v>36.74</v>
      </c>
      <c r="C2160" s="1">
        <v>32.6</v>
      </c>
      <c r="D2160" s="1">
        <v>13.03</v>
      </c>
      <c r="E2160" s="1">
        <v>6.17</v>
      </c>
      <c r="F2160" s="1">
        <v>3.39</v>
      </c>
      <c r="G2160" s="1">
        <v>1.58</v>
      </c>
      <c r="H2160" s="1">
        <v>0.74</v>
      </c>
      <c r="I2160" s="1">
        <v>3.47</v>
      </c>
      <c r="K2160" s="1" t="s">
        <v>36</v>
      </c>
      <c r="L2160" s="3">
        <f t="shared" si="149"/>
        <v>4.211998578421819</v>
      </c>
      <c r="M2160" s="3">
        <f t="shared" si="150"/>
        <v>3.919352705675848</v>
      </c>
      <c r="N2160" s="3">
        <f t="shared" si="151"/>
        <v>4.092336683417085</v>
      </c>
      <c r="O2160" s="3">
        <f t="shared" si="152"/>
        <v>3.8868590147410855</v>
      </c>
      <c r="P2160" s="3">
        <f t="shared" si="153"/>
        <v>4.209611324972061</v>
      </c>
      <c r="Q2160" s="3">
        <f t="shared" si="154"/>
        <v>2.374154770848986</v>
      </c>
      <c r="R2160" s="3">
        <f t="shared" si="155"/>
        <v>4.008667388949079</v>
      </c>
      <c r="S2160" s="3">
        <f t="shared" si="156"/>
        <v>13.239221671117896</v>
      </c>
    </row>
    <row r="2161" spans="1:19" ht="13.5">
      <c r="A2161" s="1" t="s">
        <v>37</v>
      </c>
      <c r="B2161" s="1">
        <v>0.4</v>
      </c>
      <c r="C2161" s="1">
        <v>1.96</v>
      </c>
      <c r="D2161" s="1">
        <v>2.2</v>
      </c>
      <c r="E2161" s="1">
        <v>0.8</v>
      </c>
      <c r="F2161" s="1">
        <v>0.64</v>
      </c>
      <c r="G2161" s="1">
        <v>0.62</v>
      </c>
      <c r="H2161" s="1">
        <v>0.2</v>
      </c>
      <c r="K2161" s="1" t="s">
        <v>37</v>
      </c>
      <c r="L2161" s="3">
        <f t="shared" si="149"/>
        <v>0.045857360679606086</v>
      </c>
      <c r="M2161" s="3">
        <f t="shared" si="150"/>
        <v>0.23564206451302644</v>
      </c>
      <c r="N2161" s="3">
        <f t="shared" si="151"/>
        <v>0.6909547738693469</v>
      </c>
      <c r="O2161" s="3">
        <f t="shared" si="152"/>
        <v>0.5039687539372559</v>
      </c>
      <c r="P2161" s="3">
        <f t="shared" si="153"/>
        <v>0.7947348814106544</v>
      </c>
      <c r="Q2161" s="3">
        <f t="shared" si="154"/>
        <v>0.9316303531179565</v>
      </c>
      <c r="R2161" s="3">
        <f t="shared" si="155"/>
        <v>1.0834236186348862</v>
      </c>
      <c r="S2161" s="3">
        <f t="shared" si="156"/>
        <v>0</v>
      </c>
    </row>
    <row r="2162" spans="1:19" ht="13.5">
      <c r="A2162" s="1" t="s">
        <v>38</v>
      </c>
      <c r="B2162" s="1">
        <v>6.04</v>
      </c>
      <c r="C2162" s="1">
        <v>5.47</v>
      </c>
      <c r="D2162" s="1">
        <v>11.88</v>
      </c>
      <c r="E2162" s="1">
        <v>4.24</v>
      </c>
      <c r="F2162" s="1">
        <v>2.57</v>
      </c>
      <c r="G2162" s="1">
        <v>2.3</v>
      </c>
      <c r="H2162" s="1">
        <v>0.68</v>
      </c>
      <c r="I2162" s="1">
        <v>0.82</v>
      </c>
      <c r="K2162" s="1" t="s">
        <v>38</v>
      </c>
      <c r="L2162" s="3">
        <f t="shared" si="149"/>
        <v>0.6924461462620519</v>
      </c>
      <c r="M2162" s="3">
        <f t="shared" si="150"/>
        <v>0.657633720860334</v>
      </c>
      <c r="N2162" s="3">
        <f t="shared" si="151"/>
        <v>3.731155778894473</v>
      </c>
      <c r="O2162" s="3">
        <f t="shared" si="152"/>
        <v>2.6710343958674563</v>
      </c>
      <c r="P2162" s="3">
        <f t="shared" si="153"/>
        <v>3.1913572581646585</v>
      </c>
      <c r="Q2162" s="3">
        <f t="shared" si="154"/>
        <v>3.4560480841472576</v>
      </c>
      <c r="R2162" s="3">
        <f t="shared" si="155"/>
        <v>3.683640303358613</v>
      </c>
      <c r="S2162" s="3">
        <f t="shared" si="156"/>
        <v>3.128576879053796</v>
      </c>
    </row>
    <row r="2163" spans="1:19" ht="13.5">
      <c r="A2163" s="1" t="s">
        <v>40</v>
      </c>
      <c r="B2163" s="1">
        <v>3.81</v>
      </c>
      <c r="C2163" s="1">
        <v>3.14</v>
      </c>
      <c r="D2163" s="1">
        <v>1.63</v>
      </c>
      <c r="E2163" s="1">
        <v>0.75</v>
      </c>
      <c r="F2163" s="1">
        <v>0.74</v>
      </c>
      <c r="G2163" s="1">
        <v>1.43</v>
      </c>
      <c r="H2163" s="1">
        <v>0.41</v>
      </c>
      <c r="K2163" s="1" t="s">
        <v>40</v>
      </c>
      <c r="L2163" s="3">
        <f t="shared" si="149"/>
        <v>0.43679136047324796</v>
      </c>
      <c r="M2163" s="3">
        <f t="shared" si="150"/>
        <v>0.3775082053933179</v>
      </c>
      <c r="N2163" s="3">
        <f t="shared" si="151"/>
        <v>0.5119346733668342</v>
      </c>
      <c r="O2163" s="3">
        <f t="shared" si="152"/>
        <v>0.47247070681617737</v>
      </c>
      <c r="P2163" s="3">
        <f t="shared" si="153"/>
        <v>0.9189122066310692</v>
      </c>
      <c r="Q2163" s="3">
        <f t="shared" si="154"/>
        <v>2.1487603305785123</v>
      </c>
      <c r="R2163" s="3">
        <f t="shared" si="155"/>
        <v>2.2210184182015165</v>
      </c>
      <c r="S2163" s="3">
        <f t="shared" si="156"/>
        <v>0</v>
      </c>
    </row>
    <row r="2164" spans="1:19" ht="13.5">
      <c r="A2164" s="1" t="s">
        <v>41</v>
      </c>
      <c r="B2164" s="1">
        <v>15.33</v>
      </c>
      <c r="C2164" s="1">
        <v>14.53</v>
      </c>
      <c r="D2164" s="1">
        <v>2.38</v>
      </c>
      <c r="E2164" s="1">
        <v>1.32</v>
      </c>
      <c r="F2164" s="1">
        <v>0.98</v>
      </c>
      <c r="G2164" s="1">
        <v>0.32</v>
      </c>
      <c r="H2164" s="1">
        <v>0.1</v>
      </c>
      <c r="I2164" s="1">
        <v>0.41</v>
      </c>
      <c r="K2164" s="1" t="s">
        <v>41</v>
      </c>
      <c r="L2164" s="3">
        <f t="shared" si="149"/>
        <v>1.7574833480459031</v>
      </c>
      <c r="M2164" s="3">
        <f t="shared" si="150"/>
        <v>1.7468771415174869</v>
      </c>
      <c r="N2164" s="3">
        <f t="shared" si="151"/>
        <v>0.7474874371859297</v>
      </c>
      <c r="O2164" s="3">
        <f t="shared" si="152"/>
        <v>0.8315484439964722</v>
      </c>
      <c r="P2164" s="3">
        <f t="shared" si="153"/>
        <v>1.2169377871600646</v>
      </c>
      <c r="Q2164" s="3">
        <f t="shared" si="154"/>
        <v>0.4808414725770098</v>
      </c>
      <c r="R2164" s="3">
        <f t="shared" si="155"/>
        <v>0.5417118093174431</v>
      </c>
      <c r="S2164" s="3">
        <f t="shared" si="156"/>
        <v>1.564288439526898</v>
      </c>
    </row>
    <row r="2165" spans="1:19" ht="13.5">
      <c r="A2165" s="1" t="s">
        <v>44</v>
      </c>
      <c r="B2165" s="1">
        <v>9.59</v>
      </c>
      <c r="C2165" s="1">
        <v>8.26</v>
      </c>
      <c r="D2165" s="1">
        <v>19.84</v>
      </c>
      <c r="E2165" s="1">
        <v>6.41</v>
      </c>
      <c r="F2165" s="1">
        <v>4.4</v>
      </c>
      <c r="G2165" s="1">
        <v>3.67</v>
      </c>
      <c r="H2165" s="1">
        <v>1.14</v>
      </c>
      <c r="I2165" s="1">
        <v>0.9</v>
      </c>
      <c r="K2165" s="1" t="s">
        <v>44</v>
      </c>
      <c r="L2165" s="3">
        <f t="shared" si="149"/>
        <v>1.099430222293556</v>
      </c>
      <c r="M2165" s="3">
        <f t="shared" si="150"/>
        <v>0.99306298616204</v>
      </c>
      <c r="N2165" s="3">
        <f t="shared" si="151"/>
        <v>6.231155778894473</v>
      </c>
      <c r="O2165" s="3">
        <f t="shared" si="152"/>
        <v>4.038049640922263</v>
      </c>
      <c r="P2165" s="3">
        <f t="shared" si="153"/>
        <v>5.4638023096982495</v>
      </c>
      <c r="Q2165" s="3">
        <f t="shared" si="154"/>
        <v>5.5146506386175815</v>
      </c>
      <c r="R2165" s="3">
        <f t="shared" si="155"/>
        <v>6.175514626218851</v>
      </c>
      <c r="S2165" s="3">
        <f t="shared" si="156"/>
        <v>3.43380389164441</v>
      </c>
    </row>
    <row r="2166" spans="1:19" ht="13.5">
      <c r="A2166" s="1" t="s">
        <v>45</v>
      </c>
      <c r="B2166" s="1">
        <v>16.07</v>
      </c>
      <c r="C2166" s="1">
        <v>34.22</v>
      </c>
      <c r="D2166" s="1">
        <v>17.53</v>
      </c>
      <c r="E2166" s="1">
        <v>0.88</v>
      </c>
      <c r="F2166" s="1">
        <v>1.37</v>
      </c>
      <c r="G2166" s="1">
        <v>22.35</v>
      </c>
      <c r="H2166" s="1">
        <v>0.69</v>
      </c>
      <c r="I2166" s="1">
        <v>1.02</v>
      </c>
      <c r="K2166" s="1" t="s">
        <v>45</v>
      </c>
      <c r="L2166" s="3">
        <f t="shared" si="149"/>
        <v>1.8423194653031747</v>
      </c>
      <c r="M2166" s="3">
        <f t="shared" si="150"/>
        <v>4.114118085528451</v>
      </c>
      <c r="N2166" s="3">
        <f t="shared" si="151"/>
        <v>5.505653266331659</v>
      </c>
      <c r="O2166" s="3">
        <f t="shared" si="152"/>
        <v>0.5543656293309815</v>
      </c>
      <c r="P2166" s="3">
        <f t="shared" si="153"/>
        <v>1.7012293555196825</v>
      </c>
      <c r="Q2166" s="3">
        <f t="shared" si="154"/>
        <v>33.58377160030053</v>
      </c>
      <c r="R2166" s="3">
        <f t="shared" si="155"/>
        <v>3.737811484290357</v>
      </c>
      <c r="S2166" s="3">
        <f t="shared" si="156"/>
        <v>3.891644410530332</v>
      </c>
    </row>
    <row r="2167" spans="1:19" ht="13.5">
      <c r="A2167" s="1" t="s">
        <v>46</v>
      </c>
      <c r="B2167" s="1">
        <v>3.04</v>
      </c>
      <c r="C2167" s="1">
        <v>4.7</v>
      </c>
      <c r="D2167" s="1">
        <v>0.48</v>
      </c>
      <c r="E2167" s="1">
        <v>0.37</v>
      </c>
      <c r="F2167" s="1">
        <v>0.37</v>
      </c>
      <c r="G2167" s="1">
        <v>0.37</v>
      </c>
      <c r="H2167" s="1">
        <v>0.07</v>
      </c>
      <c r="I2167" s="1">
        <v>0.28</v>
      </c>
      <c r="K2167" s="1" t="s">
        <v>46</v>
      </c>
      <c r="L2167" s="3">
        <f t="shared" si="149"/>
        <v>0.3485159411650062</v>
      </c>
      <c r="M2167" s="3">
        <f t="shared" si="150"/>
        <v>0.565060052658788</v>
      </c>
      <c r="N2167" s="3">
        <f t="shared" si="151"/>
        <v>0.15075376884422112</v>
      </c>
      <c r="O2167" s="3">
        <f t="shared" si="152"/>
        <v>0.2330855486959808</v>
      </c>
      <c r="P2167" s="3">
        <f t="shared" si="153"/>
        <v>0.4594561033155346</v>
      </c>
      <c r="Q2167" s="3">
        <f t="shared" si="154"/>
        <v>0.5559729526671675</v>
      </c>
      <c r="R2167" s="3">
        <f t="shared" si="155"/>
        <v>0.37919826652221017</v>
      </c>
      <c r="S2167" s="3">
        <f t="shared" si="156"/>
        <v>1.06829454406715</v>
      </c>
    </row>
    <row r="2169" spans="1:19" ht="13.5">
      <c r="A2169" s="1" t="s">
        <v>55</v>
      </c>
      <c r="B2169" s="1">
        <f aca="true" t="shared" si="157" ref="B2169:I2169">SUM(B2151:B2167)</f>
        <v>872.27</v>
      </c>
      <c r="C2169" s="1">
        <f t="shared" si="157"/>
        <v>831.7700000000001</v>
      </c>
      <c r="D2169" s="1">
        <f t="shared" si="157"/>
        <v>318.4</v>
      </c>
      <c r="E2169" s="1">
        <f t="shared" si="157"/>
        <v>158.73999999999998</v>
      </c>
      <c r="F2169" s="1">
        <f t="shared" si="157"/>
        <v>80.53000000000002</v>
      </c>
      <c r="G2169" s="1">
        <f t="shared" si="157"/>
        <v>66.55</v>
      </c>
      <c r="H2169" s="1">
        <f t="shared" si="157"/>
        <v>18.460000000000004</v>
      </c>
      <c r="I2169" s="1">
        <f t="shared" si="157"/>
        <v>26.21</v>
      </c>
      <c r="K2169" s="1" t="s">
        <v>55</v>
      </c>
      <c r="L2169" s="1">
        <f aca="true" t="shared" si="158" ref="L2169:S2169">SUM(L2151:L2167)</f>
        <v>100</v>
      </c>
      <c r="M2169" s="1">
        <f t="shared" si="158"/>
        <v>100.00000000000001</v>
      </c>
      <c r="N2169" s="1">
        <f t="shared" si="158"/>
        <v>100.00000000000003</v>
      </c>
      <c r="O2169" s="1">
        <f t="shared" si="158"/>
        <v>100.00000000000001</v>
      </c>
      <c r="P2169" s="1">
        <f t="shared" si="158"/>
        <v>99.99999999999999</v>
      </c>
      <c r="Q2169" s="1">
        <f t="shared" si="158"/>
        <v>100.00000000000003</v>
      </c>
      <c r="R2169" s="1">
        <f t="shared" si="158"/>
        <v>100.00000000000001</v>
      </c>
      <c r="S2169" s="1">
        <f t="shared" si="158"/>
        <v>99.99999999999999</v>
      </c>
    </row>
    <row r="2171" spans="1:11" ht="13.5">
      <c r="A2171" s="1" t="s">
        <v>110</v>
      </c>
      <c r="K2171" s="1" t="s">
        <v>110</v>
      </c>
    </row>
    <row r="2175" spans="3:13" ht="13.5">
      <c r="C2175" s="1" t="s">
        <v>141</v>
      </c>
      <c r="M2175" s="1" t="s">
        <v>141</v>
      </c>
    </row>
    <row r="2177" spans="1:12" ht="13.5">
      <c r="A2177" s="1" t="s">
        <v>1</v>
      </c>
      <c r="B2177" s="1" t="s">
        <v>136</v>
      </c>
      <c r="K2177" s="1" t="s">
        <v>1</v>
      </c>
      <c r="L2177" s="1" t="s">
        <v>136</v>
      </c>
    </row>
    <row r="2179" spans="1:11" ht="13.5">
      <c r="A2179" s="1" t="s">
        <v>3</v>
      </c>
      <c r="K2179" s="1" t="s">
        <v>3</v>
      </c>
    </row>
    <row r="2180" spans="1:12" ht="13.5">
      <c r="A2180" s="1" t="s">
        <v>13</v>
      </c>
      <c r="B2180" s="1">
        <v>38.98</v>
      </c>
      <c r="K2180" s="1" t="s">
        <v>13</v>
      </c>
      <c r="L2180" s="3">
        <f aca="true" t="shared" si="159" ref="L2180:L2196">(B2180/215.09)*100</f>
        <v>18.122646334092703</v>
      </c>
    </row>
    <row r="2181" spans="1:12" ht="13.5">
      <c r="A2181" s="1" t="s">
        <v>14</v>
      </c>
      <c r="B2181" s="1">
        <v>2.19</v>
      </c>
      <c r="K2181" s="1" t="s">
        <v>14</v>
      </c>
      <c r="L2181" s="3">
        <f t="shared" si="159"/>
        <v>1.0181784369333768</v>
      </c>
    </row>
    <row r="2182" spans="1:12" ht="13.5">
      <c r="A2182" s="1" t="s">
        <v>15</v>
      </c>
      <c r="B2182" s="1">
        <v>1.62</v>
      </c>
      <c r="K2182" s="1" t="s">
        <v>15</v>
      </c>
      <c r="L2182" s="3">
        <f t="shared" si="159"/>
        <v>0.7531730903342787</v>
      </c>
    </row>
    <row r="2183" spans="1:12" ht="13.5">
      <c r="A2183" s="1" t="s">
        <v>16</v>
      </c>
      <c r="B2183" s="1">
        <v>3.32</v>
      </c>
      <c r="K2183" s="1" t="s">
        <v>16</v>
      </c>
      <c r="L2183" s="3">
        <f t="shared" si="159"/>
        <v>1.5435399135245709</v>
      </c>
    </row>
    <row r="2184" spans="1:12" ht="13.5">
      <c r="A2184" s="1" t="s">
        <v>20</v>
      </c>
      <c r="B2184" s="1">
        <v>25.92</v>
      </c>
      <c r="K2184" s="1" t="s">
        <v>20</v>
      </c>
      <c r="L2184" s="3">
        <f t="shared" si="159"/>
        <v>12.05076944534846</v>
      </c>
    </row>
    <row r="2185" spans="1:12" ht="13.5">
      <c r="A2185" s="1" t="s">
        <v>21</v>
      </c>
      <c r="B2185" s="1">
        <v>72.19</v>
      </c>
      <c r="K2185" s="1" t="s">
        <v>21</v>
      </c>
      <c r="L2185" s="3">
        <f t="shared" si="159"/>
        <v>33.56269468594542</v>
      </c>
    </row>
    <row r="2186" spans="1:12" ht="13.5">
      <c r="A2186" s="1" t="s">
        <v>27</v>
      </c>
      <c r="B2186" s="1">
        <v>0.3</v>
      </c>
      <c r="K2186" s="1" t="s">
        <v>27</v>
      </c>
      <c r="L2186" s="3">
        <f t="shared" si="159"/>
        <v>0.13947649821005162</v>
      </c>
    </row>
    <row r="2187" spans="1:12" ht="13.5">
      <c r="A2187" s="1" t="s">
        <v>34</v>
      </c>
      <c r="B2187" s="1">
        <v>23.43</v>
      </c>
      <c r="K2187" s="1" t="s">
        <v>34</v>
      </c>
      <c r="L2187" s="3">
        <f t="shared" si="159"/>
        <v>10.89311451020503</v>
      </c>
    </row>
    <row r="2188" spans="1:12" ht="13.5">
      <c r="A2188" s="1" t="s">
        <v>35</v>
      </c>
      <c r="B2188" s="1">
        <v>5.74</v>
      </c>
      <c r="K2188" s="1" t="s">
        <v>35</v>
      </c>
      <c r="L2188" s="3">
        <f t="shared" si="159"/>
        <v>2.6686503324189874</v>
      </c>
    </row>
    <row r="2189" spans="1:12" ht="13.5">
      <c r="A2189" s="1" t="s">
        <v>36</v>
      </c>
      <c r="B2189" s="1">
        <v>7.44</v>
      </c>
      <c r="K2189" s="1" t="s">
        <v>36</v>
      </c>
      <c r="L2189" s="3">
        <f t="shared" si="159"/>
        <v>3.45901715560928</v>
      </c>
    </row>
    <row r="2190" spans="1:12" ht="13.5">
      <c r="A2190" s="1" t="s">
        <v>37</v>
      </c>
      <c r="B2190" s="1">
        <v>1.68</v>
      </c>
      <c r="K2190" s="1" t="s">
        <v>37</v>
      </c>
      <c r="L2190" s="3">
        <f t="shared" si="159"/>
        <v>0.781068389976289</v>
      </c>
    </row>
    <row r="2191" spans="1:12" ht="13.5">
      <c r="A2191" s="1" t="s">
        <v>38</v>
      </c>
      <c r="B2191" s="1">
        <v>9.08</v>
      </c>
      <c r="K2191" s="1" t="s">
        <v>38</v>
      </c>
      <c r="L2191" s="3">
        <f t="shared" si="159"/>
        <v>4.221488679157562</v>
      </c>
    </row>
    <row r="2192" spans="1:12" ht="13.5">
      <c r="A2192" s="1" t="s">
        <v>40</v>
      </c>
      <c r="B2192" s="1">
        <v>0.91</v>
      </c>
      <c r="K2192" s="1" t="s">
        <v>40</v>
      </c>
      <c r="L2192" s="3">
        <f t="shared" si="159"/>
        <v>0.42307871123715657</v>
      </c>
    </row>
    <row r="2193" spans="1:12" ht="13.5">
      <c r="A2193" s="1" t="s">
        <v>41</v>
      </c>
      <c r="B2193" s="1">
        <v>1.35</v>
      </c>
      <c r="K2193" s="1" t="s">
        <v>41</v>
      </c>
      <c r="L2193" s="3">
        <f t="shared" si="159"/>
        <v>0.6276442419452323</v>
      </c>
    </row>
    <row r="2194" spans="1:12" ht="13.5">
      <c r="A2194" s="1" t="s">
        <v>44</v>
      </c>
      <c r="B2194" s="1">
        <v>18.46</v>
      </c>
      <c r="K2194" s="1" t="s">
        <v>44</v>
      </c>
      <c r="L2194" s="3">
        <f t="shared" si="159"/>
        <v>8.582453856525175</v>
      </c>
    </row>
    <row r="2195" spans="1:12" ht="13.5">
      <c r="A2195" s="1" t="s">
        <v>45</v>
      </c>
      <c r="B2195" s="1">
        <v>1.69</v>
      </c>
      <c r="K2195" s="1" t="s">
        <v>45</v>
      </c>
      <c r="L2195" s="3">
        <f t="shared" si="159"/>
        <v>0.7857176065832907</v>
      </c>
    </row>
    <row r="2196" spans="1:12" ht="13.5">
      <c r="A2196" s="1" t="s">
        <v>46</v>
      </c>
      <c r="B2196" s="1">
        <v>0.79</v>
      </c>
      <c r="K2196" s="1" t="s">
        <v>46</v>
      </c>
      <c r="L2196" s="3">
        <f t="shared" si="159"/>
        <v>0.3672881119531359</v>
      </c>
    </row>
    <row r="2198" spans="1:12" ht="13.5">
      <c r="A2198" s="1" t="s">
        <v>55</v>
      </c>
      <c r="B2198" s="1">
        <f>SUM(B2180:B2196)</f>
        <v>215.09000000000003</v>
      </c>
      <c r="K2198" s="1" t="s">
        <v>55</v>
      </c>
      <c r="L2198" s="1">
        <f>SUM(L2180:L2196)</f>
        <v>100</v>
      </c>
    </row>
    <row r="2200" spans="1:11" ht="13.5">
      <c r="A2200" s="1" t="s">
        <v>110</v>
      </c>
      <c r="K2200" s="1" t="s">
        <v>110</v>
      </c>
    </row>
    <row r="2203" spans="3:13" ht="13.5">
      <c r="C2203" s="1" t="s">
        <v>142</v>
      </c>
      <c r="M2203" s="1" t="s">
        <v>142</v>
      </c>
    </row>
    <row r="2205" spans="1:19" ht="13.5">
      <c r="A2205" s="1" t="s">
        <v>1</v>
      </c>
      <c r="B2205" s="1" t="s">
        <v>57</v>
      </c>
      <c r="C2205" s="1" t="s">
        <v>113</v>
      </c>
      <c r="D2205" s="1" t="s">
        <v>89</v>
      </c>
      <c r="E2205" s="1" t="s">
        <v>129</v>
      </c>
      <c r="F2205" s="1" t="s">
        <v>130</v>
      </c>
      <c r="G2205" s="1" t="s">
        <v>131</v>
      </c>
      <c r="H2205" s="1" t="s">
        <v>132</v>
      </c>
      <c r="I2205" s="1" t="s">
        <v>126</v>
      </c>
      <c r="K2205" s="1" t="s">
        <v>1</v>
      </c>
      <c r="L2205" s="1" t="s">
        <v>57</v>
      </c>
      <c r="M2205" s="1" t="s">
        <v>113</v>
      </c>
      <c r="N2205" s="1" t="s">
        <v>89</v>
      </c>
      <c r="O2205" s="1" t="s">
        <v>129</v>
      </c>
      <c r="P2205" s="1" t="s">
        <v>130</v>
      </c>
      <c r="Q2205" s="1" t="s">
        <v>131</v>
      </c>
      <c r="R2205" s="1" t="s">
        <v>132</v>
      </c>
      <c r="S2205" s="1" t="s">
        <v>126</v>
      </c>
    </row>
    <row r="2207" spans="1:11" ht="13.5">
      <c r="A2207" s="1" t="s">
        <v>3</v>
      </c>
      <c r="K2207" s="1" t="s">
        <v>3</v>
      </c>
    </row>
    <row r="2208" spans="1:19" ht="13.5">
      <c r="A2208" s="1" t="s">
        <v>13</v>
      </c>
      <c r="B2208" s="1">
        <v>335.58</v>
      </c>
      <c r="C2208" s="1">
        <v>271.66</v>
      </c>
      <c r="D2208" s="1">
        <v>72.43</v>
      </c>
      <c r="E2208" s="1">
        <v>68.34</v>
      </c>
      <c r="F2208" s="1">
        <v>26.49</v>
      </c>
      <c r="G2208" s="1">
        <v>7.29</v>
      </c>
      <c r="H2208" s="1">
        <v>2.93</v>
      </c>
      <c r="I2208" s="1">
        <v>1.8</v>
      </c>
      <c r="K2208" s="1" t="s">
        <v>13</v>
      </c>
      <c r="L2208" s="3">
        <f aca="true" t="shared" si="160" ref="L2208:L2224">(B2208/1610.97)*100</f>
        <v>20.830927950241158</v>
      </c>
      <c r="M2208" s="3">
        <f aca="true" t="shared" si="161" ref="M2208:M2224">(C2208/1091.35)*100</f>
        <v>24.892106107115044</v>
      </c>
      <c r="N2208" s="3">
        <f aca="true" t="shared" si="162" ref="N2208:N2224">(D2208/339.97)*100</f>
        <v>21.30482101361885</v>
      </c>
      <c r="O2208" s="3">
        <f aca="true" t="shared" si="163" ref="O2208:O2224">(E2208/328.89)*100</f>
        <v>20.77898385478428</v>
      </c>
      <c r="P2208" s="3">
        <f aca="true" t="shared" si="164" ref="P2208:P2224">(F2208/163.94)*100</f>
        <v>16.158350616079055</v>
      </c>
      <c r="Q2208" s="3">
        <f aca="true" t="shared" si="165" ref="Q2208:Q2224">(G2208/48.97)*100</f>
        <v>14.886665305288954</v>
      </c>
      <c r="R2208" s="3">
        <f aca="true" t="shared" si="166" ref="R2208:R2224">(H2208/22.7)*100</f>
        <v>12.907488986784141</v>
      </c>
      <c r="S2208" s="3">
        <f aca="true" t="shared" si="167" ref="S2208:S2224">(I2208/15.56)*100</f>
        <v>11.568123393316196</v>
      </c>
    </row>
    <row r="2209" spans="1:19" ht="13.5">
      <c r="A2209" s="1" t="s">
        <v>14</v>
      </c>
      <c r="B2209" s="1">
        <v>12.2</v>
      </c>
      <c r="C2209" s="1">
        <v>7.38</v>
      </c>
      <c r="D2209" s="1">
        <v>4.04</v>
      </c>
      <c r="E2209" s="1">
        <v>2.58</v>
      </c>
      <c r="F2209" s="1">
        <v>1.29</v>
      </c>
      <c r="G2209" s="1">
        <v>0.61</v>
      </c>
      <c r="H2209" s="1">
        <v>0.56</v>
      </c>
      <c r="I2209" s="1">
        <v>0.28</v>
      </c>
      <c r="K2209" s="1" t="s">
        <v>14</v>
      </c>
      <c r="L2209" s="3">
        <f t="shared" si="160"/>
        <v>0.7573077090200313</v>
      </c>
      <c r="M2209" s="3">
        <f t="shared" si="161"/>
        <v>0.6762266917120997</v>
      </c>
      <c r="N2209" s="3">
        <f t="shared" si="162"/>
        <v>1.1883401476600874</v>
      </c>
      <c r="O2209" s="3">
        <f t="shared" si="163"/>
        <v>0.7844568092675364</v>
      </c>
      <c r="P2209" s="3">
        <f t="shared" si="164"/>
        <v>0.7868732463096255</v>
      </c>
      <c r="Q2209" s="3">
        <f t="shared" si="165"/>
        <v>1.2456606085358382</v>
      </c>
      <c r="R2209" s="3">
        <f t="shared" si="166"/>
        <v>2.466960352422908</v>
      </c>
      <c r="S2209" s="3">
        <f t="shared" si="167"/>
        <v>1.7994858611825193</v>
      </c>
    </row>
    <row r="2210" spans="1:19" ht="13.5">
      <c r="A2210" s="1" t="s">
        <v>15</v>
      </c>
      <c r="B2210" s="1">
        <v>13.05</v>
      </c>
      <c r="C2210" s="1">
        <v>9.14</v>
      </c>
      <c r="D2210" s="1">
        <v>3.04</v>
      </c>
      <c r="E2210" s="1">
        <v>1.62</v>
      </c>
      <c r="F2210" s="1">
        <v>1.07</v>
      </c>
      <c r="G2210" s="1">
        <v>0.54</v>
      </c>
      <c r="H2210" s="1">
        <v>0.48</v>
      </c>
      <c r="I2210" s="1">
        <v>0.37</v>
      </c>
      <c r="K2210" s="1" t="s">
        <v>15</v>
      </c>
      <c r="L2210" s="3">
        <f t="shared" si="160"/>
        <v>0.8100709510419188</v>
      </c>
      <c r="M2210" s="3">
        <f t="shared" si="161"/>
        <v>0.8374948458331425</v>
      </c>
      <c r="N2210" s="3">
        <f t="shared" si="162"/>
        <v>0.8941965467541254</v>
      </c>
      <c r="O2210" s="3">
        <f t="shared" si="163"/>
        <v>0.4925659034935693</v>
      </c>
      <c r="P2210" s="3">
        <f t="shared" si="164"/>
        <v>0.6526778089544956</v>
      </c>
      <c r="Q2210" s="3">
        <f t="shared" si="165"/>
        <v>1.1027159485399225</v>
      </c>
      <c r="R2210" s="3">
        <f t="shared" si="166"/>
        <v>2.1145374449339207</v>
      </c>
      <c r="S2210" s="3">
        <f t="shared" si="167"/>
        <v>2.377892030848329</v>
      </c>
    </row>
    <row r="2211" spans="1:19" ht="13.5">
      <c r="A2211" s="1" t="s">
        <v>16</v>
      </c>
      <c r="B2211" s="1">
        <v>16.8</v>
      </c>
      <c r="C2211" s="1">
        <v>11.71</v>
      </c>
      <c r="D2211" s="1">
        <v>5.84</v>
      </c>
      <c r="E2211" s="1">
        <v>3.6</v>
      </c>
      <c r="F2211" s="1">
        <v>2.08</v>
      </c>
      <c r="G2211" s="1">
        <v>1.16</v>
      </c>
      <c r="H2211" s="1">
        <v>0.84</v>
      </c>
      <c r="I2211" s="1">
        <v>0.55</v>
      </c>
      <c r="K2211" s="1" t="s">
        <v>16</v>
      </c>
      <c r="L2211" s="3">
        <f t="shared" si="160"/>
        <v>1.0428499599620105</v>
      </c>
      <c r="M2211" s="3">
        <f t="shared" si="161"/>
        <v>1.0729830027030742</v>
      </c>
      <c r="N2211" s="3">
        <f t="shared" si="162"/>
        <v>1.7177986292908196</v>
      </c>
      <c r="O2211" s="3">
        <f t="shared" si="163"/>
        <v>1.0945908966523763</v>
      </c>
      <c r="P2211" s="3">
        <f t="shared" si="164"/>
        <v>1.268756862266683</v>
      </c>
      <c r="Q2211" s="3">
        <f t="shared" si="165"/>
        <v>2.3687972227894627</v>
      </c>
      <c r="R2211" s="3">
        <f t="shared" si="166"/>
        <v>3.700440528634361</v>
      </c>
      <c r="S2211" s="3">
        <f t="shared" si="167"/>
        <v>3.534704370179949</v>
      </c>
    </row>
    <row r="2212" spans="1:19" ht="13.5">
      <c r="A2212" s="1" t="s">
        <v>20</v>
      </c>
      <c r="B2212" s="1">
        <v>95.1</v>
      </c>
      <c r="C2212" s="1">
        <v>86.93</v>
      </c>
      <c r="D2212" s="1">
        <v>46.79</v>
      </c>
      <c r="E2212" s="1">
        <v>33.91</v>
      </c>
      <c r="F2212" s="1">
        <v>12.3</v>
      </c>
      <c r="G2212" s="1">
        <v>4.02</v>
      </c>
      <c r="H2212" s="1">
        <v>2.26</v>
      </c>
      <c r="I2212" s="1">
        <v>1.68</v>
      </c>
      <c r="K2212" s="1" t="s">
        <v>20</v>
      </c>
      <c r="L2212" s="3">
        <f t="shared" si="160"/>
        <v>5.903275666213522</v>
      </c>
      <c r="M2212" s="3">
        <f t="shared" si="161"/>
        <v>7.965363998717187</v>
      </c>
      <c r="N2212" s="3">
        <f t="shared" si="162"/>
        <v>13.762979086389974</v>
      </c>
      <c r="O2212" s="3">
        <f t="shared" si="163"/>
        <v>10.310438140411687</v>
      </c>
      <c r="P2212" s="3">
        <f t="shared" si="164"/>
        <v>7.502744906673174</v>
      </c>
      <c r="Q2212" s="3">
        <f t="shared" si="165"/>
        <v>8.20910761690831</v>
      </c>
      <c r="R2212" s="3">
        <f t="shared" si="166"/>
        <v>9.955947136563877</v>
      </c>
      <c r="S2212" s="3">
        <f t="shared" si="167"/>
        <v>10.796915167095115</v>
      </c>
    </row>
    <row r="2213" spans="1:19" ht="13.5">
      <c r="A2213" s="1" t="s">
        <v>21</v>
      </c>
      <c r="B2213" s="1">
        <v>585.06</v>
      </c>
      <c r="C2213" s="1">
        <v>426.12</v>
      </c>
      <c r="D2213" s="1">
        <v>75.67</v>
      </c>
      <c r="E2213" s="1">
        <v>112.22</v>
      </c>
      <c r="F2213" s="1">
        <v>59.06</v>
      </c>
      <c r="G2213" s="1">
        <v>16.72</v>
      </c>
      <c r="H2213" s="1">
        <v>6.73</v>
      </c>
      <c r="I2213" s="1">
        <v>4.54</v>
      </c>
      <c r="K2213" s="1" t="s">
        <v>21</v>
      </c>
      <c r="L2213" s="3">
        <f t="shared" si="160"/>
        <v>36.317249855677005</v>
      </c>
      <c r="M2213" s="3">
        <f t="shared" si="161"/>
        <v>39.04521922389701</v>
      </c>
      <c r="N2213" s="3">
        <f t="shared" si="162"/>
        <v>22.257846280554165</v>
      </c>
      <c r="O2213" s="3">
        <f t="shared" si="163"/>
        <v>34.12083067286935</v>
      </c>
      <c r="P2213" s="3">
        <f t="shared" si="164"/>
        <v>36.025375137245334</v>
      </c>
      <c r="Q2213" s="3">
        <f t="shared" si="165"/>
        <v>34.14335307331019</v>
      </c>
      <c r="R2213" s="3">
        <f t="shared" si="166"/>
        <v>29.647577092511018</v>
      </c>
      <c r="S2213" s="3">
        <f t="shared" si="167"/>
        <v>29.177377892030847</v>
      </c>
    </row>
    <row r="2214" spans="1:19" ht="13.5">
      <c r="A2214" s="1" t="s">
        <v>27</v>
      </c>
      <c r="B2214" s="1">
        <v>1.34</v>
      </c>
      <c r="C2214" s="1">
        <v>1.21</v>
      </c>
      <c r="D2214" s="1">
        <v>0.27</v>
      </c>
      <c r="E2214" s="1">
        <v>0.27</v>
      </c>
      <c r="G2214" s="1">
        <v>0.05</v>
      </c>
      <c r="K2214" s="1" t="s">
        <v>27</v>
      </c>
      <c r="L2214" s="3">
        <f t="shared" si="160"/>
        <v>0.08317969918744608</v>
      </c>
      <c r="M2214" s="3">
        <f t="shared" si="161"/>
        <v>0.11087185595821689</v>
      </c>
      <c r="N2214" s="3">
        <f t="shared" si="162"/>
        <v>0.07941877224460982</v>
      </c>
      <c r="O2214" s="3">
        <f t="shared" si="163"/>
        <v>0.08209431724892821</v>
      </c>
      <c r="P2214" s="3">
        <f t="shared" si="164"/>
        <v>0</v>
      </c>
      <c r="Q2214" s="3">
        <f t="shared" si="165"/>
        <v>0.10210332856851133</v>
      </c>
      <c r="R2214" s="3">
        <f t="shared" si="166"/>
        <v>0</v>
      </c>
      <c r="S2214" s="3">
        <f t="shared" si="167"/>
        <v>0</v>
      </c>
    </row>
    <row r="2215" spans="1:19" ht="13.5">
      <c r="A2215" s="1" t="s">
        <v>34</v>
      </c>
      <c r="B2215" s="1">
        <v>168.63</v>
      </c>
      <c r="C2215" s="1">
        <v>119.68</v>
      </c>
      <c r="D2215" s="1">
        <v>27.27</v>
      </c>
      <c r="E2215" s="1">
        <v>38.13</v>
      </c>
      <c r="F2215" s="1">
        <v>33.31</v>
      </c>
      <c r="G2215" s="1">
        <v>10.01</v>
      </c>
      <c r="H2215" s="1">
        <v>4.56</v>
      </c>
      <c r="I2215" s="1">
        <v>2.88</v>
      </c>
      <c r="K2215" s="1" t="s">
        <v>34</v>
      </c>
      <c r="L2215" s="3">
        <f t="shared" si="160"/>
        <v>10.467606473118678</v>
      </c>
      <c r="M2215" s="3">
        <f t="shared" si="161"/>
        <v>10.966234480230908</v>
      </c>
      <c r="N2215" s="3">
        <f t="shared" si="162"/>
        <v>8.021295996705591</v>
      </c>
      <c r="O2215" s="3">
        <f t="shared" si="163"/>
        <v>11.593541913709753</v>
      </c>
      <c r="P2215" s="3">
        <f t="shared" si="164"/>
        <v>20.318409174088085</v>
      </c>
      <c r="Q2215" s="3">
        <f t="shared" si="165"/>
        <v>20.441086379415967</v>
      </c>
      <c r="R2215" s="3">
        <f t="shared" si="166"/>
        <v>20.088105726872246</v>
      </c>
      <c r="S2215" s="3">
        <f t="shared" si="167"/>
        <v>18.50899742930591</v>
      </c>
    </row>
    <row r="2216" spans="1:19" ht="13.5">
      <c r="A2216" s="1" t="s">
        <v>35</v>
      </c>
      <c r="B2216" s="1">
        <v>47.93</v>
      </c>
      <c r="C2216" s="1">
        <v>30.23</v>
      </c>
      <c r="D2216" s="1">
        <v>10.02</v>
      </c>
      <c r="E2216" s="1">
        <v>9.58</v>
      </c>
      <c r="F2216" s="1">
        <v>4.93</v>
      </c>
      <c r="G2216" s="1">
        <v>2.1</v>
      </c>
      <c r="H2216" s="1">
        <v>1.58</v>
      </c>
      <c r="I2216" s="1">
        <v>1.01</v>
      </c>
      <c r="K2216" s="1" t="s">
        <v>35</v>
      </c>
      <c r="L2216" s="3">
        <f t="shared" si="160"/>
        <v>2.9752261060106644</v>
      </c>
      <c r="M2216" s="3">
        <f t="shared" si="161"/>
        <v>2.769963806294956</v>
      </c>
      <c r="N2216" s="3">
        <f t="shared" si="162"/>
        <v>2.947318881077742</v>
      </c>
      <c r="O2216" s="3">
        <f t="shared" si="163"/>
        <v>2.912827997202712</v>
      </c>
      <c r="P2216" s="3">
        <f t="shared" si="164"/>
        <v>3.0071977552763203</v>
      </c>
      <c r="Q2216" s="3">
        <f t="shared" si="165"/>
        <v>4.288339799877476</v>
      </c>
      <c r="R2216" s="3">
        <f t="shared" si="166"/>
        <v>6.96035242290749</v>
      </c>
      <c r="S2216" s="3">
        <f t="shared" si="167"/>
        <v>6.4910025706940875</v>
      </c>
    </row>
    <row r="2217" spans="1:19" ht="13.5">
      <c r="A2217" s="1" t="s">
        <v>36</v>
      </c>
      <c r="B2217" s="1">
        <v>66.98</v>
      </c>
      <c r="C2217" s="1">
        <v>44.14</v>
      </c>
      <c r="D2217" s="1">
        <v>7.25</v>
      </c>
      <c r="E2217" s="1">
        <v>10.68</v>
      </c>
      <c r="F2217" s="1">
        <v>5.82</v>
      </c>
      <c r="G2217" s="1">
        <v>1.82</v>
      </c>
      <c r="H2217" s="1">
        <v>1.08</v>
      </c>
      <c r="I2217" s="1">
        <v>0.58</v>
      </c>
      <c r="K2217" s="1" t="s">
        <v>36</v>
      </c>
      <c r="L2217" s="3">
        <f t="shared" si="160"/>
        <v>4.157743471324729</v>
      </c>
      <c r="M2217" s="3">
        <f t="shared" si="161"/>
        <v>4.044532001649334</v>
      </c>
      <c r="N2217" s="3">
        <f t="shared" si="162"/>
        <v>2.1325411065682265</v>
      </c>
      <c r="O2217" s="3">
        <f t="shared" si="163"/>
        <v>3.2472863267353826</v>
      </c>
      <c r="P2217" s="3">
        <f t="shared" si="164"/>
        <v>3.5500792973038915</v>
      </c>
      <c r="Q2217" s="3">
        <f t="shared" si="165"/>
        <v>3.716561159893813</v>
      </c>
      <c r="R2217" s="3">
        <f t="shared" si="166"/>
        <v>4.757709251101322</v>
      </c>
      <c r="S2217" s="3">
        <f t="shared" si="167"/>
        <v>3.727506426735218</v>
      </c>
    </row>
    <row r="2218" spans="1:19" ht="13.5">
      <c r="A2218" s="1" t="s">
        <v>37</v>
      </c>
      <c r="B2218" s="1">
        <v>10.78</v>
      </c>
      <c r="C2218" s="1">
        <v>3.87</v>
      </c>
      <c r="D2218" s="1">
        <v>4.17</v>
      </c>
      <c r="E2218" s="1">
        <v>1.92</v>
      </c>
      <c r="F2218" s="1">
        <v>0.92</v>
      </c>
      <c r="G2218" s="1">
        <v>0.12</v>
      </c>
      <c r="I2218" s="1">
        <v>0.11</v>
      </c>
      <c r="K2218" s="1" t="s">
        <v>37</v>
      </c>
      <c r="L2218" s="3">
        <f t="shared" si="160"/>
        <v>0.66916205764229</v>
      </c>
      <c r="M2218" s="3">
        <f t="shared" si="161"/>
        <v>0.35460667980024746</v>
      </c>
      <c r="N2218" s="3">
        <f t="shared" si="162"/>
        <v>1.2265788157778628</v>
      </c>
      <c r="O2218" s="3">
        <f t="shared" si="163"/>
        <v>0.583781811547934</v>
      </c>
      <c r="P2218" s="3">
        <f t="shared" si="164"/>
        <v>0.5611809198487252</v>
      </c>
      <c r="Q2218" s="3">
        <f t="shared" si="165"/>
        <v>0.24504798856442722</v>
      </c>
      <c r="R2218" s="3">
        <f t="shared" si="166"/>
        <v>0</v>
      </c>
      <c r="S2218" s="3">
        <f t="shared" si="167"/>
        <v>0.7069408740359897</v>
      </c>
    </row>
    <row r="2219" spans="1:19" ht="13.5">
      <c r="A2219" s="1" t="s">
        <v>38</v>
      </c>
      <c r="B2219" s="1">
        <v>64.4</v>
      </c>
      <c r="C2219" s="1">
        <v>16.77</v>
      </c>
      <c r="D2219" s="1">
        <v>20.83</v>
      </c>
      <c r="E2219" s="1">
        <v>12.14</v>
      </c>
      <c r="F2219" s="1">
        <v>4.67</v>
      </c>
      <c r="G2219" s="1">
        <v>1</v>
      </c>
      <c r="H2219" s="1">
        <v>0.46</v>
      </c>
      <c r="I2219" s="1">
        <v>0.34</v>
      </c>
      <c r="K2219" s="1" t="s">
        <v>38</v>
      </c>
      <c r="L2219" s="3">
        <f t="shared" si="160"/>
        <v>3.9975915131877073</v>
      </c>
      <c r="M2219" s="3">
        <f t="shared" si="161"/>
        <v>1.5366289458010722</v>
      </c>
      <c r="N2219" s="3">
        <f t="shared" si="162"/>
        <v>6.1270112068711935</v>
      </c>
      <c r="O2219" s="3">
        <f t="shared" si="163"/>
        <v>3.6912037459332914</v>
      </c>
      <c r="P2219" s="3">
        <f t="shared" si="164"/>
        <v>2.848603147492985</v>
      </c>
      <c r="Q2219" s="3">
        <f t="shared" si="165"/>
        <v>2.042066571370227</v>
      </c>
      <c r="R2219" s="3">
        <f t="shared" si="166"/>
        <v>2.026431718061674</v>
      </c>
      <c r="S2219" s="3">
        <f t="shared" si="167"/>
        <v>2.185089974293059</v>
      </c>
    </row>
    <row r="2220" spans="1:19" ht="13.5">
      <c r="A2220" s="1" t="s">
        <v>40</v>
      </c>
      <c r="B2220" s="1">
        <v>6.41</v>
      </c>
      <c r="C2220" s="1">
        <v>3.97</v>
      </c>
      <c r="D2220" s="1">
        <v>1.97</v>
      </c>
      <c r="E2220" s="1">
        <v>1.06</v>
      </c>
      <c r="F2220" s="1">
        <v>0.9</v>
      </c>
      <c r="G2220" s="1">
        <v>0.51</v>
      </c>
      <c r="I2220" s="1">
        <v>0.22</v>
      </c>
      <c r="K2220" s="1" t="s">
        <v>40</v>
      </c>
      <c r="L2220" s="3">
        <f t="shared" si="160"/>
        <v>0.39789691924741</v>
      </c>
      <c r="M2220" s="3">
        <f t="shared" si="161"/>
        <v>0.3637696431025794</v>
      </c>
      <c r="N2220" s="3">
        <f t="shared" si="162"/>
        <v>0.5794628937847457</v>
      </c>
      <c r="O2220" s="3">
        <f t="shared" si="163"/>
        <v>0.32229620845875523</v>
      </c>
      <c r="P2220" s="3">
        <f t="shared" si="164"/>
        <v>0.5489813346346225</v>
      </c>
      <c r="Q2220" s="3">
        <f t="shared" si="165"/>
        <v>1.0414539513988157</v>
      </c>
      <c r="R2220" s="3">
        <f t="shared" si="166"/>
        <v>0</v>
      </c>
      <c r="S2220" s="3">
        <f t="shared" si="167"/>
        <v>1.4138817480719794</v>
      </c>
    </row>
    <row r="2221" spans="1:19" ht="13.5">
      <c r="A2221" s="1" t="s">
        <v>41</v>
      </c>
      <c r="B2221" s="1">
        <v>27.15</v>
      </c>
      <c r="C2221" s="1">
        <v>18.77</v>
      </c>
      <c r="D2221" s="1">
        <v>2.86</v>
      </c>
      <c r="E2221" s="1">
        <v>2.32</v>
      </c>
      <c r="F2221" s="1">
        <v>0.86</v>
      </c>
      <c r="G2221" s="1">
        <v>0.2</v>
      </c>
      <c r="I2221" s="1">
        <v>0.08</v>
      </c>
      <c r="K2221" s="1" t="s">
        <v>41</v>
      </c>
      <c r="L2221" s="3">
        <f t="shared" si="160"/>
        <v>1.685320024581463</v>
      </c>
      <c r="M2221" s="3">
        <f t="shared" si="161"/>
        <v>1.7198882118477115</v>
      </c>
      <c r="N2221" s="3">
        <f t="shared" si="162"/>
        <v>0.841250698591052</v>
      </c>
      <c r="O2221" s="3">
        <f t="shared" si="163"/>
        <v>0.7054030222870868</v>
      </c>
      <c r="P2221" s="3">
        <f t="shared" si="164"/>
        <v>0.5245821642064169</v>
      </c>
      <c r="Q2221" s="3">
        <f t="shared" si="165"/>
        <v>0.4084133142740453</v>
      </c>
      <c r="R2221" s="3">
        <f t="shared" si="166"/>
        <v>0</v>
      </c>
      <c r="S2221" s="3">
        <f t="shared" si="167"/>
        <v>0.5141388174807198</v>
      </c>
    </row>
    <row r="2222" spans="1:19" ht="13.5">
      <c r="A2222" s="1" t="s">
        <v>44</v>
      </c>
      <c r="B2222" s="1">
        <v>145</v>
      </c>
      <c r="C2222" s="1">
        <v>33.75</v>
      </c>
      <c r="D2222" s="1">
        <v>31.42</v>
      </c>
      <c r="E2222" s="1">
        <v>27.48</v>
      </c>
      <c r="F2222" s="1">
        <v>8.65</v>
      </c>
      <c r="G2222" s="1">
        <v>1.6</v>
      </c>
      <c r="H2222" s="1">
        <v>0.25</v>
      </c>
      <c r="I2222" s="1">
        <v>0.42</v>
      </c>
      <c r="K2222" s="1" t="s">
        <v>44</v>
      </c>
      <c r="L2222" s="3">
        <f t="shared" si="160"/>
        <v>9.000788344910209</v>
      </c>
      <c r="M2222" s="3">
        <f t="shared" si="161"/>
        <v>3.0925001145370414</v>
      </c>
      <c r="N2222" s="3">
        <f t="shared" si="162"/>
        <v>9.241991940465336</v>
      </c>
      <c r="O2222" s="3">
        <f t="shared" si="163"/>
        <v>8.355377177779804</v>
      </c>
      <c r="P2222" s="3">
        <f t="shared" si="164"/>
        <v>5.276320605099427</v>
      </c>
      <c r="Q2222" s="3">
        <f t="shared" si="165"/>
        <v>3.2673065141923625</v>
      </c>
      <c r="R2222" s="3">
        <f t="shared" si="166"/>
        <v>1.1013215859030838</v>
      </c>
      <c r="S2222" s="3">
        <f t="shared" si="167"/>
        <v>2.6992287917737787</v>
      </c>
    </row>
    <row r="2223" spans="1:19" ht="13.5">
      <c r="A2223" s="1" t="s">
        <v>45</v>
      </c>
      <c r="B2223" s="1">
        <v>9.08</v>
      </c>
      <c r="C2223" s="1">
        <v>2.45</v>
      </c>
      <c r="D2223" s="1">
        <v>24.99</v>
      </c>
      <c r="E2223" s="1">
        <v>2.21</v>
      </c>
      <c r="F2223" s="1">
        <v>1.07</v>
      </c>
      <c r="G2223" s="1">
        <v>1.12</v>
      </c>
      <c r="H2223" s="1">
        <v>0.97</v>
      </c>
      <c r="I2223" s="1">
        <v>0.7</v>
      </c>
      <c r="K2223" s="1" t="s">
        <v>45</v>
      </c>
      <c r="L2223" s="3">
        <f t="shared" si="160"/>
        <v>0.5636355735985152</v>
      </c>
      <c r="M2223" s="3">
        <f t="shared" si="161"/>
        <v>0.22449260090713338</v>
      </c>
      <c r="N2223" s="3">
        <f t="shared" si="162"/>
        <v>7.350648586639997</v>
      </c>
      <c r="O2223" s="3">
        <f t="shared" si="163"/>
        <v>0.6719571893338199</v>
      </c>
      <c r="P2223" s="3">
        <f t="shared" si="164"/>
        <v>0.6526778089544956</v>
      </c>
      <c r="Q2223" s="3">
        <f t="shared" si="165"/>
        <v>2.287114559934654</v>
      </c>
      <c r="R2223" s="3">
        <f t="shared" si="166"/>
        <v>4.273127753303965</v>
      </c>
      <c r="S2223" s="3">
        <f t="shared" si="167"/>
        <v>4.498714652956298</v>
      </c>
    </row>
    <row r="2224" spans="1:19" ht="13.5">
      <c r="A2224" s="1" t="s">
        <v>46</v>
      </c>
      <c r="B2224" s="1">
        <v>5.48</v>
      </c>
      <c r="C2224" s="1">
        <v>3.57</v>
      </c>
      <c r="D2224" s="1">
        <v>1.11</v>
      </c>
      <c r="E2224" s="1">
        <v>0.83</v>
      </c>
      <c r="F2224" s="1">
        <v>0.52</v>
      </c>
      <c r="G2224" s="1">
        <v>0.1</v>
      </c>
      <c r="K2224" s="1" t="s">
        <v>46</v>
      </c>
      <c r="L2224" s="3">
        <f t="shared" si="160"/>
        <v>0.34016772503522724</v>
      </c>
      <c r="M2224" s="3">
        <f t="shared" si="161"/>
        <v>0.32711778989325146</v>
      </c>
      <c r="N2224" s="3">
        <f t="shared" si="162"/>
        <v>0.32649939700561814</v>
      </c>
      <c r="O2224" s="3">
        <f t="shared" si="163"/>
        <v>0.2523640122837423</v>
      </c>
      <c r="P2224" s="3">
        <f t="shared" si="164"/>
        <v>0.31718921556667073</v>
      </c>
      <c r="Q2224" s="3">
        <f t="shared" si="165"/>
        <v>0.20420665713702266</v>
      </c>
      <c r="R2224" s="3">
        <f t="shared" si="166"/>
        <v>0</v>
      </c>
      <c r="S2224" s="3">
        <f t="shared" si="167"/>
        <v>0</v>
      </c>
    </row>
    <row r="2226" spans="1:19" ht="13.5">
      <c r="A2226" s="1" t="s">
        <v>55</v>
      </c>
      <c r="B2226" s="1">
        <f aca="true" t="shared" si="168" ref="B2226:I2226">SUM(B2208:B2224)</f>
        <v>1610.97</v>
      </c>
      <c r="C2226" s="1">
        <f t="shared" si="168"/>
        <v>1091.3500000000001</v>
      </c>
      <c r="D2226" s="1">
        <f t="shared" si="168"/>
        <v>339.9700000000001</v>
      </c>
      <c r="E2226" s="1">
        <f t="shared" si="168"/>
        <v>328.89</v>
      </c>
      <c r="F2226" s="1">
        <f t="shared" si="168"/>
        <v>163.94000000000003</v>
      </c>
      <c r="G2226" s="1">
        <f t="shared" si="168"/>
        <v>48.97</v>
      </c>
      <c r="H2226" s="1">
        <f t="shared" si="168"/>
        <v>22.699999999999996</v>
      </c>
      <c r="I2226" s="1">
        <f t="shared" si="168"/>
        <v>15.559999999999997</v>
      </c>
      <c r="K2226" s="1" t="s">
        <v>55</v>
      </c>
      <c r="L2226" s="1">
        <f aca="true" t="shared" si="169" ref="L2226:S2226">SUM(L2208:L2224)</f>
        <v>100</v>
      </c>
      <c r="M2226" s="1">
        <f t="shared" si="169"/>
        <v>100.00000000000001</v>
      </c>
      <c r="N2226" s="1">
        <f t="shared" si="169"/>
        <v>99.99999999999999</v>
      </c>
      <c r="O2226" s="1">
        <f t="shared" si="169"/>
        <v>100.00000000000003</v>
      </c>
      <c r="P2226" s="1">
        <f t="shared" si="169"/>
        <v>100.00000000000001</v>
      </c>
      <c r="Q2226" s="1">
        <f t="shared" si="169"/>
        <v>99.99999999999999</v>
      </c>
      <c r="R2226" s="1">
        <f t="shared" si="169"/>
        <v>100</v>
      </c>
      <c r="S2226" s="1">
        <f t="shared" si="169"/>
        <v>99.99999999999999</v>
      </c>
    </row>
    <row r="2228" spans="1:11" ht="13.5">
      <c r="A2228" s="1" t="s">
        <v>110</v>
      </c>
      <c r="K2228" s="1" t="s">
        <v>110</v>
      </c>
    </row>
    <row r="2231" spans="3:13" ht="13.5">
      <c r="C2231" s="1" t="s">
        <v>143</v>
      </c>
      <c r="M2231" s="1" t="s">
        <v>143</v>
      </c>
    </row>
    <row r="2233" spans="1:12" ht="13.5">
      <c r="A2233" s="1" t="s">
        <v>1</v>
      </c>
      <c r="B2233" s="1" t="s">
        <v>89</v>
      </c>
      <c r="K2233" s="1" t="s">
        <v>1</v>
      </c>
      <c r="L2233" s="1" t="s">
        <v>89</v>
      </c>
    </row>
    <row r="2235" spans="1:11" ht="13.5">
      <c r="A2235" s="1" t="s">
        <v>3</v>
      </c>
      <c r="K2235" s="1" t="s">
        <v>3</v>
      </c>
    </row>
    <row r="2236" spans="1:12" ht="13.5">
      <c r="A2236" s="1" t="s">
        <v>13</v>
      </c>
      <c r="B2236" s="1">
        <v>93.42</v>
      </c>
      <c r="K2236" s="1" t="s">
        <v>13</v>
      </c>
      <c r="L2236" s="3">
        <f aca="true" t="shared" si="170" ref="L2236:L2252">(B2236/447.2)*100</f>
        <v>20.889982110912346</v>
      </c>
    </row>
    <row r="2237" spans="1:12" ht="13.5">
      <c r="A2237" s="1" t="s">
        <v>14</v>
      </c>
      <c r="B2237" s="1">
        <v>5.69</v>
      </c>
      <c r="K2237" s="1" t="s">
        <v>14</v>
      </c>
      <c r="L2237" s="3">
        <f t="shared" si="170"/>
        <v>1.272361359570662</v>
      </c>
    </row>
    <row r="2238" spans="1:12" ht="13.5">
      <c r="A2238" s="1" t="s">
        <v>15</v>
      </c>
      <c r="B2238" s="1">
        <v>2.95</v>
      </c>
      <c r="K2238" s="1" t="s">
        <v>15</v>
      </c>
      <c r="L2238" s="3">
        <f t="shared" si="170"/>
        <v>0.659660107334526</v>
      </c>
    </row>
    <row r="2239" spans="1:12" ht="13.5">
      <c r="A2239" s="1" t="s">
        <v>16</v>
      </c>
      <c r="B2239" s="1">
        <v>8.01</v>
      </c>
      <c r="K2239" s="1" t="s">
        <v>16</v>
      </c>
      <c r="L2239" s="3">
        <f t="shared" si="170"/>
        <v>1.791144901610018</v>
      </c>
    </row>
    <row r="2240" spans="1:12" ht="13.5">
      <c r="A2240" s="1" t="s">
        <v>20</v>
      </c>
      <c r="B2240" s="1">
        <v>50.56</v>
      </c>
      <c r="K2240" s="1" t="s">
        <v>20</v>
      </c>
      <c r="L2240" s="3">
        <f t="shared" si="170"/>
        <v>11.305903398926656</v>
      </c>
    </row>
    <row r="2241" spans="1:12" ht="13.5">
      <c r="A2241" s="1" t="s">
        <v>21</v>
      </c>
      <c r="B2241" s="1">
        <v>120.9</v>
      </c>
      <c r="K2241" s="1" t="s">
        <v>21</v>
      </c>
      <c r="L2241" s="3">
        <f t="shared" si="170"/>
        <v>27.034883720930235</v>
      </c>
    </row>
    <row r="2242" spans="1:12" ht="13.5">
      <c r="A2242" s="1" t="s">
        <v>27</v>
      </c>
      <c r="B2242" s="1">
        <v>0.62</v>
      </c>
      <c r="K2242" s="1" t="s">
        <v>27</v>
      </c>
      <c r="L2242" s="3">
        <f t="shared" si="170"/>
        <v>0.13864042933810375</v>
      </c>
    </row>
    <row r="2243" spans="1:12" ht="13.5">
      <c r="A2243" s="1" t="s">
        <v>34</v>
      </c>
      <c r="B2243" s="1">
        <v>39.51</v>
      </c>
      <c r="K2243" s="1" t="s">
        <v>34</v>
      </c>
      <c r="L2243" s="3">
        <f t="shared" si="170"/>
        <v>8.834973166368515</v>
      </c>
    </row>
    <row r="2244" spans="1:12" ht="13.5">
      <c r="A2244" s="1" t="s">
        <v>35</v>
      </c>
      <c r="B2244" s="1">
        <v>14.45</v>
      </c>
      <c r="K2244" s="1" t="s">
        <v>35</v>
      </c>
      <c r="L2244" s="3">
        <f t="shared" si="170"/>
        <v>3.2312164579606435</v>
      </c>
    </row>
    <row r="2245" spans="1:12" ht="13.5">
      <c r="A2245" s="1" t="s">
        <v>36</v>
      </c>
      <c r="B2245" s="1">
        <v>14.01</v>
      </c>
      <c r="K2245" s="1" t="s">
        <v>36</v>
      </c>
      <c r="L2245" s="3">
        <f t="shared" si="170"/>
        <v>3.1328264758497317</v>
      </c>
    </row>
    <row r="2246" spans="1:12" ht="13.5">
      <c r="A2246" s="1" t="s">
        <v>37</v>
      </c>
      <c r="B2246" s="1">
        <v>6.53</v>
      </c>
      <c r="K2246" s="1" t="s">
        <v>37</v>
      </c>
      <c r="L2246" s="3">
        <f t="shared" si="170"/>
        <v>1.460196779964222</v>
      </c>
    </row>
    <row r="2247" spans="1:12" ht="13.5">
      <c r="A2247" s="1" t="s">
        <v>38</v>
      </c>
      <c r="B2247" s="1">
        <v>27.37</v>
      </c>
      <c r="K2247" s="1" t="s">
        <v>38</v>
      </c>
      <c r="L2247" s="3">
        <f t="shared" si="170"/>
        <v>6.120304114490161</v>
      </c>
    </row>
    <row r="2248" spans="1:12" ht="13.5">
      <c r="A2248" s="1" t="s">
        <v>40</v>
      </c>
      <c r="B2248" s="1">
        <v>1.96</v>
      </c>
      <c r="K2248" s="1" t="s">
        <v>40</v>
      </c>
      <c r="L2248" s="3">
        <f t="shared" si="170"/>
        <v>0.43828264758497315</v>
      </c>
    </row>
    <row r="2249" spans="1:12" ht="13.5">
      <c r="A2249" s="1" t="s">
        <v>41</v>
      </c>
      <c r="B2249" s="1">
        <v>4.76</v>
      </c>
      <c r="K2249" s="1" t="s">
        <v>41</v>
      </c>
      <c r="L2249" s="3">
        <f t="shared" si="170"/>
        <v>1.0644007155635062</v>
      </c>
    </row>
    <row r="2250" spans="1:12" ht="13.5">
      <c r="A2250" s="1" t="s">
        <v>44</v>
      </c>
      <c r="B2250" s="1">
        <v>51.63</v>
      </c>
      <c r="K2250" s="1" t="s">
        <v>44</v>
      </c>
      <c r="L2250" s="3">
        <f t="shared" si="170"/>
        <v>11.545169946332738</v>
      </c>
    </row>
    <row r="2251" spans="1:12" ht="13.5">
      <c r="A2251" s="1" t="s">
        <v>45</v>
      </c>
      <c r="B2251" s="1">
        <v>3.21</v>
      </c>
      <c r="K2251" s="1" t="s">
        <v>45</v>
      </c>
      <c r="L2251" s="3">
        <f t="shared" si="170"/>
        <v>0.7177996422182469</v>
      </c>
    </row>
    <row r="2252" spans="1:12" ht="13.5">
      <c r="A2252" s="1" t="s">
        <v>46</v>
      </c>
      <c r="B2252" s="1">
        <v>1.62</v>
      </c>
      <c r="K2252" s="1" t="s">
        <v>46</v>
      </c>
      <c r="L2252" s="3">
        <f t="shared" si="170"/>
        <v>0.36225402504472276</v>
      </c>
    </row>
    <row r="2254" spans="1:12" ht="13.5">
      <c r="A2254" s="1" t="s">
        <v>55</v>
      </c>
      <c r="B2254" s="1">
        <f>SUM(B2236:B2252)</f>
        <v>447.1999999999999</v>
      </c>
      <c r="K2254" s="1" t="s">
        <v>55</v>
      </c>
      <c r="L2254" s="1">
        <f>SUM(L2236:L2252)</f>
        <v>100.00000000000001</v>
      </c>
    </row>
    <row r="2256" spans="1:11" ht="13.5">
      <c r="A2256" s="1" t="s">
        <v>110</v>
      </c>
      <c r="K2256" s="1" t="s">
        <v>110</v>
      </c>
    </row>
    <row r="2258" spans="3:13" ht="13.5">
      <c r="C2258" s="1" t="s">
        <v>144</v>
      </c>
      <c r="M2258" s="1" t="s">
        <v>144</v>
      </c>
    </row>
    <row r="2260" spans="1:19" ht="13.5">
      <c r="A2260" s="1" t="s">
        <v>1</v>
      </c>
      <c r="B2260" s="1" t="s">
        <v>57</v>
      </c>
      <c r="C2260" s="1" t="s">
        <v>145</v>
      </c>
      <c r="D2260" s="1" t="s">
        <v>89</v>
      </c>
      <c r="E2260" s="1" t="s">
        <v>146</v>
      </c>
      <c r="F2260" s="1" t="s">
        <v>130</v>
      </c>
      <c r="G2260" s="1" t="s">
        <v>131</v>
      </c>
      <c r="H2260" s="1" t="s">
        <v>132</v>
      </c>
      <c r="I2260" s="1" t="s">
        <v>126</v>
      </c>
      <c r="K2260" s="1" t="s">
        <v>1</v>
      </c>
      <c r="L2260" s="1" t="s">
        <v>57</v>
      </c>
      <c r="M2260" s="1" t="s">
        <v>145</v>
      </c>
      <c r="N2260" s="1" t="s">
        <v>89</v>
      </c>
      <c r="O2260" s="1" t="s">
        <v>146</v>
      </c>
      <c r="P2260" s="1" t="s">
        <v>130</v>
      </c>
      <c r="Q2260" s="1" t="s">
        <v>131</v>
      </c>
      <c r="R2260" s="1" t="s">
        <v>132</v>
      </c>
      <c r="S2260" s="1" t="s">
        <v>126</v>
      </c>
    </row>
    <row r="2261" spans="2:12" ht="13.5">
      <c r="B2261" s="1" t="s">
        <v>147</v>
      </c>
      <c r="L2261" s="1" t="s">
        <v>147</v>
      </c>
    </row>
    <row r="2262" spans="1:11" ht="13.5">
      <c r="A2262" s="1" t="s">
        <v>3</v>
      </c>
      <c r="K2262" s="1" t="s">
        <v>3</v>
      </c>
    </row>
    <row r="2263" spans="1:19" ht="13.5">
      <c r="A2263" s="1" t="s">
        <v>13</v>
      </c>
      <c r="B2263" s="1">
        <v>237.44</v>
      </c>
      <c r="C2263" s="1">
        <v>295.68</v>
      </c>
      <c r="D2263" s="1">
        <v>76.89</v>
      </c>
      <c r="E2263" s="1">
        <v>40.32</v>
      </c>
      <c r="F2263" s="1">
        <v>29.75</v>
      </c>
      <c r="G2263" s="1">
        <v>8.02</v>
      </c>
      <c r="H2263" s="1">
        <v>3.23</v>
      </c>
      <c r="I2263" s="1">
        <v>1.91</v>
      </c>
      <c r="K2263" s="1" t="s">
        <v>13</v>
      </c>
      <c r="L2263" s="3">
        <f aca="true" t="shared" si="171" ref="L2263:L2279">(B2263/1110.04)*100</f>
        <v>21.390220172246046</v>
      </c>
      <c r="M2263" s="3">
        <f aca="true" t="shared" si="172" ref="M2263:M2279">(C2263/1455.23)*100</f>
        <v>20.318437635287893</v>
      </c>
      <c r="N2263" s="3">
        <f aca="true" t="shared" si="173" ref="N2263:N2279">(D2263/375.42)*100</f>
        <v>20.481061211443183</v>
      </c>
      <c r="O2263" s="3">
        <f aca="true" t="shared" si="174" ref="O2263:O2279">(E2263/205.59)*100</f>
        <v>19.611848825331972</v>
      </c>
      <c r="P2263" s="3">
        <f aca="true" t="shared" si="175" ref="P2263:P2279">(F2263/181.17)*100</f>
        <v>16.421041011204945</v>
      </c>
      <c r="Q2263" s="3">
        <f aca="true" t="shared" si="176" ref="Q2263:Q2279">(G2263/52.68)*100</f>
        <v>15.223993925588458</v>
      </c>
      <c r="R2263" s="3">
        <f aca="true" t="shared" si="177" ref="R2263:R2279">(H2263/25.77)*100</f>
        <v>12.53395421032208</v>
      </c>
      <c r="S2263" s="3">
        <f aca="true" t="shared" si="178" ref="S2263:S2279">(I2263/20.57)*100</f>
        <v>9.285367039377734</v>
      </c>
    </row>
    <row r="2264" spans="1:19" ht="13.5">
      <c r="A2264" s="1" t="s">
        <v>14</v>
      </c>
      <c r="B2264" s="1">
        <v>10.29</v>
      </c>
      <c r="C2264" s="1">
        <v>11.01</v>
      </c>
      <c r="D2264" s="1">
        <v>5.04</v>
      </c>
      <c r="E2264" s="1">
        <v>2.84</v>
      </c>
      <c r="F2264" s="1">
        <v>1.02</v>
      </c>
      <c r="G2264" s="1">
        <v>0.58</v>
      </c>
      <c r="H2264" s="1">
        <v>0.29</v>
      </c>
      <c r="I2264" s="1">
        <v>0.3</v>
      </c>
      <c r="K2264" s="1" t="s">
        <v>14</v>
      </c>
      <c r="L2264" s="3">
        <f t="shared" si="171"/>
        <v>0.9269936218514647</v>
      </c>
      <c r="M2264" s="3">
        <f t="shared" si="172"/>
        <v>0.7565814338626883</v>
      </c>
      <c r="N2264" s="3">
        <f t="shared" si="173"/>
        <v>1.3424964040274892</v>
      </c>
      <c r="O2264" s="3">
        <f t="shared" si="174"/>
        <v>1.3813901454350892</v>
      </c>
      <c r="P2264" s="3">
        <f t="shared" si="175"/>
        <v>0.5630071203841697</v>
      </c>
      <c r="Q2264" s="3">
        <f t="shared" si="176"/>
        <v>1.1009870918754745</v>
      </c>
      <c r="R2264" s="3">
        <f t="shared" si="177"/>
        <v>1.1253395421032206</v>
      </c>
      <c r="S2264" s="3">
        <f t="shared" si="178"/>
        <v>1.4584346135148274</v>
      </c>
    </row>
    <row r="2265" spans="1:19" ht="13.5">
      <c r="A2265" s="1" t="s">
        <v>15</v>
      </c>
      <c r="B2265" s="1">
        <v>4.54</v>
      </c>
      <c r="C2265" s="1">
        <v>17.36</v>
      </c>
      <c r="D2265" s="1">
        <v>3.76</v>
      </c>
      <c r="E2265" s="1">
        <v>1.04</v>
      </c>
      <c r="F2265" s="1">
        <v>0.87</v>
      </c>
      <c r="G2265" s="1">
        <v>0.48</v>
      </c>
      <c r="H2265" s="1">
        <v>0.27</v>
      </c>
      <c r="I2265" s="1">
        <v>0.29</v>
      </c>
      <c r="K2265" s="1" t="s">
        <v>15</v>
      </c>
      <c r="L2265" s="3">
        <f t="shared" si="171"/>
        <v>0.40899427047673953</v>
      </c>
      <c r="M2265" s="3">
        <f t="shared" si="172"/>
        <v>1.1929385732839481</v>
      </c>
      <c r="N2265" s="3">
        <f t="shared" si="173"/>
        <v>1.001544936337968</v>
      </c>
      <c r="O2265" s="3">
        <f t="shared" si="174"/>
        <v>0.5058611800184835</v>
      </c>
      <c r="P2265" s="3">
        <f t="shared" si="175"/>
        <v>0.4802119556217917</v>
      </c>
      <c r="Q2265" s="3">
        <f t="shared" si="176"/>
        <v>0.9111617312072893</v>
      </c>
      <c r="R2265" s="3">
        <f t="shared" si="177"/>
        <v>1.0477299185098952</v>
      </c>
      <c r="S2265" s="3">
        <f t="shared" si="178"/>
        <v>1.4098201263976664</v>
      </c>
    </row>
    <row r="2266" spans="1:19" ht="13.5">
      <c r="A2266" s="1" t="s">
        <v>16</v>
      </c>
      <c r="B2266" s="1">
        <v>16.17</v>
      </c>
      <c r="C2266" s="1">
        <v>15.64</v>
      </c>
      <c r="D2266" s="1">
        <v>6.62</v>
      </c>
      <c r="E2266" s="1">
        <v>4.04</v>
      </c>
      <c r="F2266" s="1">
        <v>1.7</v>
      </c>
      <c r="G2266" s="1">
        <v>0.97</v>
      </c>
      <c r="H2266" s="1">
        <v>0.57</v>
      </c>
      <c r="I2266" s="1">
        <v>0.53</v>
      </c>
      <c r="K2266" s="1" t="s">
        <v>16</v>
      </c>
      <c r="L2266" s="3">
        <f t="shared" si="171"/>
        <v>1.4567042629094449</v>
      </c>
      <c r="M2266" s="3">
        <f t="shared" si="172"/>
        <v>1.0747441985115755</v>
      </c>
      <c r="N2266" s="3">
        <f t="shared" si="173"/>
        <v>1.7633583719567418</v>
      </c>
      <c r="O2266" s="3">
        <f t="shared" si="174"/>
        <v>1.9650761223794933</v>
      </c>
      <c r="P2266" s="3">
        <f t="shared" si="175"/>
        <v>0.9383452006402827</v>
      </c>
      <c r="Q2266" s="3">
        <f t="shared" si="176"/>
        <v>1.8413059984813973</v>
      </c>
      <c r="R2266" s="3">
        <f t="shared" si="177"/>
        <v>2.2118742724097786</v>
      </c>
      <c r="S2266" s="3">
        <f t="shared" si="178"/>
        <v>2.5765678172095288</v>
      </c>
    </row>
    <row r="2267" spans="1:19" ht="13.5">
      <c r="A2267" s="1" t="s">
        <v>20</v>
      </c>
      <c r="B2267" s="1">
        <v>94.19</v>
      </c>
      <c r="C2267" s="1">
        <v>96.83</v>
      </c>
      <c r="D2267" s="1">
        <v>36.6</v>
      </c>
      <c r="E2267" s="1">
        <v>23.58</v>
      </c>
      <c r="F2267" s="1">
        <v>11.23</v>
      </c>
      <c r="G2267" s="1">
        <v>3.38</v>
      </c>
      <c r="H2267" s="1">
        <v>1.87</v>
      </c>
      <c r="I2267" s="1">
        <v>1.6</v>
      </c>
      <c r="K2267" s="1" t="s">
        <v>20</v>
      </c>
      <c r="L2267" s="3">
        <f t="shared" si="171"/>
        <v>8.485279809736586</v>
      </c>
      <c r="M2267" s="3">
        <f t="shared" si="172"/>
        <v>6.653930993726077</v>
      </c>
      <c r="N2267" s="3">
        <f t="shared" si="173"/>
        <v>9.749081029247243</v>
      </c>
      <c r="O2267" s="3">
        <f t="shared" si="174"/>
        <v>11.469429446957536</v>
      </c>
      <c r="P2267" s="3">
        <f t="shared" si="175"/>
        <v>6.19859800187669</v>
      </c>
      <c r="Q2267" s="3">
        <f t="shared" si="176"/>
        <v>6.4160971905846615</v>
      </c>
      <c r="R2267" s="3">
        <f t="shared" si="177"/>
        <v>7.256499805975941</v>
      </c>
      <c r="S2267" s="3">
        <f t="shared" si="178"/>
        <v>7.778317938745746</v>
      </c>
    </row>
    <row r="2268" spans="1:19" ht="13.5">
      <c r="A2268" s="1" t="s">
        <v>21</v>
      </c>
      <c r="B2268" s="1">
        <v>447.31</v>
      </c>
      <c r="C2268" s="1">
        <v>502.59</v>
      </c>
      <c r="D2268" s="1">
        <v>108.46</v>
      </c>
      <c r="E2268" s="1">
        <v>61.95</v>
      </c>
      <c r="F2268" s="1">
        <v>74.02</v>
      </c>
      <c r="G2268" s="1">
        <v>16.55</v>
      </c>
      <c r="H2268" s="1">
        <v>7.48</v>
      </c>
      <c r="I2268" s="1">
        <v>5.21</v>
      </c>
      <c r="K2268" s="1" t="s">
        <v>21</v>
      </c>
      <c r="L2268" s="3">
        <f t="shared" si="171"/>
        <v>40.29674606320493</v>
      </c>
      <c r="M2268" s="3">
        <f t="shared" si="172"/>
        <v>34.536808614445825</v>
      </c>
      <c r="N2268" s="3">
        <f t="shared" si="173"/>
        <v>28.89030952000426</v>
      </c>
      <c r="O2268" s="3">
        <f t="shared" si="174"/>
        <v>30.132788559754854</v>
      </c>
      <c r="P2268" s="3">
        <f t="shared" si="175"/>
        <v>40.85665397140807</v>
      </c>
      <c r="Q2268" s="3">
        <f t="shared" si="176"/>
        <v>31.41609719058466</v>
      </c>
      <c r="R2268" s="3">
        <f t="shared" si="177"/>
        <v>29.025999223903764</v>
      </c>
      <c r="S2268" s="3">
        <f t="shared" si="178"/>
        <v>25.328147788040834</v>
      </c>
    </row>
    <row r="2269" spans="1:19" ht="13.5">
      <c r="A2269" s="1" t="s">
        <v>27</v>
      </c>
      <c r="B2269" s="1">
        <v>1.13</v>
      </c>
      <c r="C2269" s="1">
        <v>1.02</v>
      </c>
      <c r="D2269" s="1">
        <v>0.87</v>
      </c>
      <c r="E2269" s="1">
        <v>0.44</v>
      </c>
      <c r="F2269" s="1">
        <v>0.37</v>
      </c>
      <c r="G2269" s="1">
        <v>0.04</v>
      </c>
      <c r="H2269" s="1">
        <v>0.07</v>
      </c>
      <c r="K2269" s="1" t="s">
        <v>27</v>
      </c>
      <c r="L2269" s="3">
        <f t="shared" si="171"/>
        <v>0.10179813340059818</v>
      </c>
      <c r="M2269" s="3">
        <f t="shared" si="172"/>
        <v>0.07009201294640709</v>
      </c>
      <c r="N2269" s="3">
        <f t="shared" si="173"/>
        <v>0.23174045069522137</v>
      </c>
      <c r="O2269" s="3">
        <f t="shared" si="174"/>
        <v>0.2140181915462814</v>
      </c>
      <c r="P2269" s="3">
        <f t="shared" si="175"/>
        <v>0.20422807308053212</v>
      </c>
      <c r="Q2269" s="3">
        <f t="shared" si="176"/>
        <v>0.07593014426727411</v>
      </c>
      <c r="R2269" s="3">
        <f t="shared" si="177"/>
        <v>0.27163368257663956</v>
      </c>
      <c r="S2269" s="3">
        <f t="shared" si="178"/>
        <v>0</v>
      </c>
    </row>
    <row r="2270" spans="1:19" ht="13.5">
      <c r="A2270" s="1" t="s">
        <v>34</v>
      </c>
      <c r="B2270" s="1">
        <v>110.98</v>
      </c>
      <c r="C2270" s="1">
        <v>149.31</v>
      </c>
      <c r="D2270" s="1">
        <v>35.41</v>
      </c>
      <c r="E2270" s="1">
        <v>20.43</v>
      </c>
      <c r="F2270" s="1">
        <v>32.38</v>
      </c>
      <c r="G2270" s="1">
        <v>11.74</v>
      </c>
      <c r="H2270" s="1">
        <v>5.82</v>
      </c>
      <c r="I2270" s="1">
        <v>4.43</v>
      </c>
      <c r="K2270" s="1" t="s">
        <v>34</v>
      </c>
      <c r="L2270" s="3">
        <f t="shared" si="171"/>
        <v>9.997837915750784</v>
      </c>
      <c r="M2270" s="3">
        <f t="shared" si="172"/>
        <v>10.260233777478474</v>
      </c>
      <c r="N2270" s="3">
        <f t="shared" si="173"/>
        <v>9.432102711629641</v>
      </c>
      <c r="O2270" s="3">
        <f t="shared" si="174"/>
        <v>9.937253757478477</v>
      </c>
      <c r="P2270" s="3">
        <f t="shared" si="175"/>
        <v>17.872716233371975</v>
      </c>
      <c r="Q2270" s="3">
        <f t="shared" si="176"/>
        <v>22.285497342444952</v>
      </c>
      <c r="R2270" s="3">
        <f t="shared" si="177"/>
        <v>22.58440046565774</v>
      </c>
      <c r="S2270" s="3">
        <f t="shared" si="178"/>
        <v>21.53621779290228</v>
      </c>
    </row>
    <row r="2271" spans="1:19" ht="13.5">
      <c r="A2271" s="1" t="s">
        <v>35</v>
      </c>
      <c r="B2271" s="1">
        <v>34.3</v>
      </c>
      <c r="C2271" s="1">
        <v>42.74</v>
      </c>
      <c r="D2271" s="1">
        <v>12.96</v>
      </c>
      <c r="E2271" s="1">
        <v>6.05</v>
      </c>
      <c r="F2271" s="1">
        <v>5.68</v>
      </c>
      <c r="G2271" s="1">
        <v>1.78</v>
      </c>
      <c r="H2271" s="1">
        <v>1.06</v>
      </c>
      <c r="I2271" s="1">
        <v>0.87</v>
      </c>
      <c r="K2271" s="1" t="s">
        <v>35</v>
      </c>
      <c r="L2271" s="3">
        <f t="shared" si="171"/>
        <v>3.0899787395048826</v>
      </c>
      <c r="M2271" s="3">
        <f t="shared" si="172"/>
        <v>2.9369927777739604</v>
      </c>
      <c r="N2271" s="3">
        <f t="shared" si="173"/>
        <v>3.4521336103564013</v>
      </c>
      <c r="O2271" s="3">
        <f t="shared" si="174"/>
        <v>2.9427501337613697</v>
      </c>
      <c r="P2271" s="3">
        <f t="shared" si="175"/>
        <v>3.135176905668709</v>
      </c>
      <c r="Q2271" s="3">
        <f t="shared" si="176"/>
        <v>3.378891419893698</v>
      </c>
      <c r="R2271" s="3">
        <f t="shared" si="177"/>
        <v>4.113310050446255</v>
      </c>
      <c r="S2271" s="3">
        <f t="shared" si="178"/>
        <v>4.229460379192999</v>
      </c>
    </row>
    <row r="2272" spans="1:19" ht="13.5">
      <c r="A2272" s="1" t="s">
        <v>36</v>
      </c>
      <c r="B2272" s="1">
        <v>46.36</v>
      </c>
      <c r="C2272" s="1">
        <v>52.71</v>
      </c>
      <c r="D2272" s="1">
        <v>12.32</v>
      </c>
      <c r="E2272" s="1">
        <v>6.37</v>
      </c>
      <c r="F2272" s="1">
        <v>6.9</v>
      </c>
      <c r="G2272" s="1">
        <v>2.17</v>
      </c>
      <c r="H2272" s="1">
        <v>0.98</v>
      </c>
      <c r="I2272" s="1">
        <v>1.03</v>
      </c>
      <c r="K2272" s="1" t="s">
        <v>36</v>
      </c>
      <c r="L2272" s="3">
        <f t="shared" si="171"/>
        <v>4.176426074736046</v>
      </c>
      <c r="M2272" s="3">
        <f t="shared" si="172"/>
        <v>3.6221078454952136</v>
      </c>
      <c r="N2272" s="3">
        <f t="shared" si="173"/>
        <v>3.28165787651164</v>
      </c>
      <c r="O2272" s="3">
        <f t="shared" si="174"/>
        <v>3.0983997276132107</v>
      </c>
      <c r="P2272" s="3">
        <f t="shared" si="175"/>
        <v>3.8085775790693823</v>
      </c>
      <c r="Q2272" s="3">
        <f t="shared" si="176"/>
        <v>4.11921032649962</v>
      </c>
      <c r="R2272" s="3">
        <f t="shared" si="177"/>
        <v>3.802871556072953</v>
      </c>
      <c r="S2272" s="3">
        <f t="shared" si="178"/>
        <v>5.007292173067574</v>
      </c>
    </row>
    <row r="2273" spans="1:19" ht="13.5">
      <c r="A2273" s="1" t="s">
        <v>37</v>
      </c>
      <c r="B2273" s="1">
        <v>3.4</v>
      </c>
      <c r="C2273" s="1">
        <v>6.46</v>
      </c>
      <c r="D2273" s="1">
        <v>3.26</v>
      </c>
      <c r="E2273" s="1">
        <v>1.8</v>
      </c>
      <c r="F2273" s="1">
        <v>0.51</v>
      </c>
      <c r="G2273" s="1">
        <v>0.34</v>
      </c>
      <c r="H2273" s="1">
        <v>0.25</v>
      </c>
      <c r="I2273" s="1">
        <v>0.15</v>
      </c>
      <c r="K2273" s="1" t="s">
        <v>37</v>
      </c>
      <c r="L2273" s="3">
        <f t="shared" si="171"/>
        <v>0.306295268638968</v>
      </c>
      <c r="M2273" s="3">
        <f t="shared" si="172"/>
        <v>0.4439160819939116</v>
      </c>
      <c r="N2273" s="3">
        <f t="shared" si="173"/>
        <v>0.8683607692717489</v>
      </c>
      <c r="O2273" s="3">
        <f t="shared" si="174"/>
        <v>0.875528965416606</v>
      </c>
      <c r="P2273" s="3">
        <f t="shared" si="175"/>
        <v>0.28150356019208483</v>
      </c>
      <c r="Q2273" s="3">
        <f t="shared" si="176"/>
        <v>0.64540622627183</v>
      </c>
      <c r="R2273" s="3">
        <f t="shared" si="177"/>
        <v>0.9701202949165697</v>
      </c>
      <c r="S2273" s="3">
        <f t="shared" si="178"/>
        <v>0.7292173067574137</v>
      </c>
    </row>
    <row r="2274" spans="1:19" ht="13.5">
      <c r="A2274" s="1" t="s">
        <v>38</v>
      </c>
      <c r="B2274" s="1">
        <v>14.78</v>
      </c>
      <c r="C2274" s="1">
        <v>47.87</v>
      </c>
      <c r="D2274" s="1">
        <v>20.45</v>
      </c>
      <c r="E2274" s="1">
        <v>11.1</v>
      </c>
      <c r="F2274" s="1">
        <v>3.54</v>
      </c>
      <c r="G2274" s="1">
        <v>1.23</v>
      </c>
      <c r="H2274" s="1">
        <v>0.74</v>
      </c>
      <c r="I2274" s="1">
        <v>0.41</v>
      </c>
      <c r="K2274" s="1" t="s">
        <v>38</v>
      </c>
      <c r="L2274" s="3">
        <f t="shared" si="171"/>
        <v>1.3314835501423372</v>
      </c>
      <c r="M2274" s="3">
        <f t="shared" si="172"/>
        <v>3.289514372298537</v>
      </c>
      <c r="N2274" s="3">
        <f t="shared" si="173"/>
        <v>5.447232433008364</v>
      </c>
      <c r="O2274" s="3">
        <f t="shared" si="174"/>
        <v>5.3990952867357365</v>
      </c>
      <c r="P2274" s="3">
        <f t="shared" si="175"/>
        <v>1.953965888392118</v>
      </c>
      <c r="Q2274" s="3">
        <f t="shared" si="176"/>
        <v>2.334851936218679</v>
      </c>
      <c r="R2274" s="3">
        <f t="shared" si="177"/>
        <v>2.8715560729530463</v>
      </c>
      <c r="S2274" s="3">
        <f t="shared" si="178"/>
        <v>1.9931939718035974</v>
      </c>
    </row>
    <row r="2275" spans="1:19" ht="13.5">
      <c r="A2275" s="1" t="s">
        <v>40</v>
      </c>
      <c r="B2275" s="1">
        <v>4.53</v>
      </c>
      <c r="C2275" s="1">
        <v>4.92</v>
      </c>
      <c r="D2275" s="1">
        <v>1.3</v>
      </c>
      <c r="E2275" s="1">
        <v>1.13</v>
      </c>
      <c r="F2275" s="1">
        <v>0.92</v>
      </c>
      <c r="G2275" s="1">
        <v>0.6</v>
      </c>
      <c r="H2275" s="1">
        <v>0.45</v>
      </c>
      <c r="I2275" s="1">
        <v>0.34</v>
      </c>
      <c r="K2275" s="1" t="s">
        <v>40</v>
      </c>
      <c r="L2275" s="3">
        <f t="shared" si="171"/>
        <v>0.40809340203956623</v>
      </c>
      <c r="M2275" s="3">
        <f t="shared" si="172"/>
        <v>0.33809088597678716</v>
      </c>
      <c r="N2275" s="3">
        <f t="shared" si="173"/>
        <v>0.34627883437216983</v>
      </c>
      <c r="O2275" s="3">
        <f t="shared" si="174"/>
        <v>0.5496376282893136</v>
      </c>
      <c r="P2275" s="3">
        <f t="shared" si="175"/>
        <v>0.5078103438759177</v>
      </c>
      <c r="Q2275" s="3">
        <f t="shared" si="176"/>
        <v>1.1389521640091116</v>
      </c>
      <c r="R2275" s="3">
        <f t="shared" si="177"/>
        <v>1.7462165308498252</v>
      </c>
      <c r="S2275" s="3">
        <f t="shared" si="178"/>
        <v>1.6528925619834711</v>
      </c>
    </row>
    <row r="2276" spans="1:19" ht="13.5">
      <c r="A2276" s="1" t="s">
        <v>41</v>
      </c>
      <c r="B2276" s="1">
        <v>34.53</v>
      </c>
      <c r="C2276" s="1">
        <v>30.94</v>
      </c>
      <c r="D2276" s="1">
        <v>6.31</v>
      </c>
      <c r="E2276" s="1">
        <v>2.21</v>
      </c>
      <c r="F2276" s="1">
        <v>1.18</v>
      </c>
      <c r="G2276" s="1">
        <v>0.31</v>
      </c>
      <c r="H2276" s="1">
        <v>0.13</v>
      </c>
      <c r="I2276" s="1">
        <v>0.53</v>
      </c>
      <c r="K2276" s="1" t="s">
        <v>41</v>
      </c>
      <c r="L2276" s="3">
        <f t="shared" si="171"/>
        <v>3.110698713559872</v>
      </c>
      <c r="M2276" s="3">
        <f t="shared" si="172"/>
        <v>2.1261243927076823</v>
      </c>
      <c r="N2276" s="3">
        <f t="shared" si="173"/>
        <v>1.6807841883756856</v>
      </c>
      <c r="O2276" s="3">
        <f t="shared" si="174"/>
        <v>1.0749550075392773</v>
      </c>
      <c r="P2276" s="3">
        <f t="shared" si="175"/>
        <v>0.6513219627973726</v>
      </c>
      <c r="Q2276" s="3">
        <f t="shared" si="176"/>
        <v>0.5884586180713743</v>
      </c>
      <c r="R2276" s="3">
        <f t="shared" si="177"/>
        <v>0.5044625533566163</v>
      </c>
      <c r="S2276" s="3">
        <f t="shared" si="178"/>
        <v>2.5765678172095288</v>
      </c>
    </row>
    <row r="2277" spans="1:19" ht="13.5">
      <c r="A2277" s="1" t="s">
        <v>44</v>
      </c>
      <c r="B2277" s="1">
        <v>37.24</v>
      </c>
      <c r="C2277" s="1">
        <v>160.32</v>
      </c>
      <c r="D2277" s="1">
        <v>40.54</v>
      </c>
      <c r="E2277" s="1">
        <v>19.01</v>
      </c>
      <c r="F2277" s="1">
        <v>7.59</v>
      </c>
      <c r="G2277" s="1">
        <v>2.06</v>
      </c>
      <c r="H2277" s="1">
        <v>1.13</v>
      </c>
      <c r="I2277" s="1">
        <v>0.77</v>
      </c>
      <c r="K2277" s="1" t="s">
        <v>44</v>
      </c>
      <c r="L2277" s="3">
        <f t="shared" si="171"/>
        <v>3.3548340600338724</v>
      </c>
      <c r="M2277" s="3">
        <f t="shared" si="172"/>
        <v>11.016815211341163</v>
      </c>
      <c r="N2277" s="3">
        <f t="shared" si="173"/>
        <v>10.79857226572905</v>
      </c>
      <c r="O2277" s="3">
        <f t="shared" si="174"/>
        <v>9.246558684760933</v>
      </c>
      <c r="P2277" s="3">
        <f t="shared" si="175"/>
        <v>4.189435336976321</v>
      </c>
      <c r="Q2277" s="3">
        <f t="shared" si="176"/>
        <v>3.9104024297646167</v>
      </c>
      <c r="R2277" s="3">
        <f t="shared" si="177"/>
        <v>4.384943733022895</v>
      </c>
      <c r="S2277" s="3">
        <f t="shared" si="178"/>
        <v>3.7433155080213902</v>
      </c>
    </row>
    <row r="2278" spans="1:19" ht="13.5">
      <c r="A2278" s="1" t="s">
        <v>45</v>
      </c>
      <c r="B2278" s="1">
        <v>8.85</v>
      </c>
      <c r="C2278" s="1">
        <v>14.27</v>
      </c>
      <c r="D2278" s="1">
        <v>3.03</v>
      </c>
      <c r="E2278" s="1">
        <v>2.51</v>
      </c>
      <c r="F2278" s="1">
        <v>3.1</v>
      </c>
      <c r="G2278" s="1">
        <v>2.23</v>
      </c>
      <c r="H2278" s="1">
        <v>1.33</v>
      </c>
      <c r="I2278" s="1">
        <v>2.11</v>
      </c>
      <c r="K2278" s="1" t="s">
        <v>45</v>
      </c>
      <c r="L2278" s="3">
        <f t="shared" si="171"/>
        <v>0.79726856689849</v>
      </c>
      <c r="M2278" s="3">
        <f t="shared" si="172"/>
        <v>0.9806010046521855</v>
      </c>
      <c r="N2278" s="3">
        <f t="shared" si="173"/>
        <v>0.807096052421288</v>
      </c>
      <c r="O2278" s="3">
        <f t="shared" si="174"/>
        <v>1.2208765017753782</v>
      </c>
      <c r="P2278" s="3">
        <f t="shared" si="175"/>
        <v>1.7111000717558098</v>
      </c>
      <c r="Q2278" s="3">
        <f t="shared" si="176"/>
        <v>4.233105542900532</v>
      </c>
      <c r="R2278" s="3">
        <f t="shared" si="177"/>
        <v>5.161039968956151</v>
      </c>
      <c r="S2278" s="3">
        <f t="shared" si="178"/>
        <v>10.257656781720952</v>
      </c>
    </row>
    <row r="2279" spans="1:19" ht="13.5">
      <c r="A2279" s="1" t="s">
        <v>46</v>
      </c>
      <c r="B2279" s="1">
        <v>4</v>
      </c>
      <c r="C2279" s="1">
        <v>5.56</v>
      </c>
      <c r="D2279" s="1">
        <v>1.6</v>
      </c>
      <c r="E2279" s="1">
        <v>0.77</v>
      </c>
      <c r="F2279" s="1">
        <v>0.41</v>
      </c>
      <c r="G2279" s="1">
        <v>0.2</v>
      </c>
      <c r="H2279" s="1">
        <v>0.1</v>
      </c>
      <c r="I2279" s="1">
        <v>0.09</v>
      </c>
      <c r="K2279" s="1" t="s">
        <v>46</v>
      </c>
      <c r="L2279" s="3">
        <f t="shared" si="171"/>
        <v>0.36034737486937407</v>
      </c>
      <c r="M2279" s="3">
        <f t="shared" si="172"/>
        <v>0.38207018821767</v>
      </c>
      <c r="N2279" s="3">
        <f t="shared" si="173"/>
        <v>0.4261893346119014</v>
      </c>
      <c r="O2279" s="3">
        <f t="shared" si="174"/>
        <v>0.37453183520599254</v>
      </c>
      <c r="P2279" s="3">
        <f t="shared" si="175"/>
        <v>0.2263067836838329</v>
      </c>
      <c r="Q2279" s="3">
        <f t="shared" si="176"/>
        <v>0.37965072133637057</v>
      </c>
      <c r="R2279" s="3">
        <f t="shared" si="177"/>
        <v>0.3880481179666279</v>
      </c>
      <c r="S2279" s="3">
        <f t="shared" si="178"/>
        <v>0.43753038405444816</v>
      </c>
    </row>
    <row r="2281" spans="1:19" ht="13.5">
      <c r="A2281" s="1" t="s">
        <v>55</v>
      </c>
      <c r="B2281" s="1">
        <f aca="true" t="shared" si="179" ref="B2281:I2281">SUM(B2263:B2279)</f>
        <v>1110.04</v>
      </c>
      <c r="C2281" s="1">
        <f t="shared" si="179"/>
        <v>1455.2299999999998</v>
      </c>
      <c r="D2281" s="1">
        <f t="shared" si="179"/>
        <v>375.41999999999996</v>
      </c>
      <c r="E2281" s="1">
        <f t="shared" si="179"/>
        <v>205.59</v>
      </c>
      <c r="F2281" s="1">
        <f t="shared" si="179"/>
        <v>181.17</v>
      </c>
      <c r="G2281" s="1">
        <f t="shared" si="179"/>
        <v>52.68000000000001</v>
      </c>
      <c r="H2281" s="1">
        <f t="shared" si="179"/>
        <v>25.769999999999996</v>
      </c>
      <c r="I2281" s="1">
        <f t="shared" si="179"/>
        <v>20.569999999999997</v>
      </c>
      <c r="K2281" s="1" t="s">
        <v>55</v>
      </c>
      <c r="L2281" s="1">
        <f aca="true" t="shared" si="180" ref="L2281:S2281">SUM(L2263:L2279)</f>
        <v>99.99999999999999</v>
      </c>
      <c r="M2281" s="1">
        <f t="shared" si="180"/>
        <v>100</v>
      </c>
      <c r="N2281" s="1">
        <f t="shared" si="180"/>
        <v>100</v>
      </c>
      <c r="O2281" s="1">
        <f t="shared" si="180"/>
        <v>100</v>
      </c>
      <c r="P2281" s="1">
        <f t="shared" si="180"/>
        <v>100</v>
      </c>
      <c r="Q2281" s="1">
        <f t="shared" si="180"/>
        <v>100.00000000000003</v>
      </c>
      <c r="R2281" s="1">
        <f t="shared" si="180"/>
        <v>100</v>
      </c>
      <c r="S2281" s="1">
        <f t="shared" si="180"/>
        <v>100</v>
      </c>
    </row>
    <row r="2283" spans="1:11" ht="13.5">
      <c r="A2283" s="1" t="s">
        <v>110</v>
      </c>
      <c r="K2283" s="1" t="s">
        <v>110</v>
      </c>
    </row>
    <row r="2287" spans="3:13" ht="13.5">
      <c r="C2287" s="1" t="s">
        <v>148</v>
      </c>
      <c r="M2287" s="1" t="s">
        <v>148</v>
      </c>
    </row>
    <row r="2289" spans="1:19" ht="13.5">
      <c r="A2289" s="1" t="s">
        <v>1</v>
      </c>
      <c r="B2289" s="1" t="s">
        <v>96</v>
      </c>
      <c r="C2289" s="1" t="s">
        <v>149</v>
      </c>
      <c r="D2289" s="1" t="s">
        <v>97</v>
      </c>
      <c r="E2289" s="1" t="s">
        <v>98</v>
      </c>
      <c r="F2289" s="1" t="s">
        <v>123</v>
      </c>
      <c r="G2289" s="1" t="s">
        <v>124</v>
      </c>
      <c r="H2289" s="1" t="s">
        <v>150</v>
      </c>
      <c r="I2289" s="1" t="s">
        <v>138</v>
      </c>
      <c r="K2289" s="1" t="s">
        <v>1</v>
      </c>
      <c r="L2289" s="1" t="s">
        <v>96</v>
      </c>
      <c r="M2289" s="1" t="s">
        <v>149</v>
      </c>
      <c r="N2289" s="1" t="s">
        <v>97</v>
      </c>
      <c r="O2289" s="1" t="s">
        <v>98</v>
      </c>
      <c r="P2289" s="1" t="s">
        <v>123</v>
      </c>
      <c r="Q2289" s="1" t="s">
        <v>124</v>
      </c>
      <c r="R2289" s="1" t="s">
        <v>150</v>
      </c>
      <c r="S2289" s="1" t="s">
        <v>138</v>
      </c>
    </row>
    <row r="2291" spans="1:11" ht="13.5">
      <c r="A2291" s="1" t="s">
        <v>3</v>
      </c>
      <c r="K2291" s="1" t="s">
        <v>3</v>
      </c>
    </row>
    <row r="2292" spans="1:19" ht="13.5">
      <c r="A2292" s="1" t="s">
        <v>13</v>
      </c>
      <c r="B2292" s="1">
        <v>212.93</v>
      </c>
      <c r="C2292" s="1">
        <v>242.87</v>
      </c>
      <c r="D2292" s="1">
        <v>113.69</v>
      </c>
      <c r="E2292" s="1">
        <v>43.77</v>
      </c>
      <c r="F2292" s="1">
        <v>21.19</v>
      </c>
      <c r="G2292" s="1">
        <v>13.31</v>
      </c>
      <c r="H2292" s="1">
        <v>5.62</v>
      </c>
      <c r="I2292" s="1">
        <v>2.41</v>
      </c>
      <c r="K2292" s="1" t="s">
        <v>13</v>
      </c>
      <c r="L2292" s="3">
        <f aca="true" t="shared" si="181" ref="L2292:L2308">(B2292/859.66)*100</f>
        <v>24.769094758392853</v>
      </c>
      <c r="M2292" s="3">
        <f aca="true" t="shared" si="182" ref="M2292:M2308">(C2292/1084.24)*100</f>
        <v>22.400022135320594</v>
      </c>
      <c r="N2292" s="3">
        <f aca="true" t="shared" si="183" ref="N2292:N2308">(D2292/527.25)*100</f>
        <v>21.562825983878614</v>
      </c>
      <c r="O2292" s="3">
        <f aca="true" t="shared" si="184" ref="O2292:O2308">(E2292/213.14)*100</f>
        <v>20.535798066998222</v>
      </c>
      <c r="P2292" s="3">
        <f aca="true" t="shared" si="185" ref="P2292:P2308">(F2292/129.65)*100</f>
        <v>16.344003085229463</v>
      </c>
      <c r="Q2292" s="3">
        <f aca="true" t="shared" si="186" ref="Q2292:Q2308">(G2292/80.62)*100</f>
        <v>16.50955097990573</v>
      </c>
      <c r="R2292" s="3">
        <f aca="true" t="shared" si="187" ref="R2292:R2308">(H2292/33.04)*100</f>
        <v>17.009685230024214</v>
      </c>
      <c r="S2292" s="3">
        <f aca="true" t="shared" si="188" ref="S2292:S2308">(I2292/25.34)*100</f>
        <v>9.510655090765589</v>
      </c>
    </row>
    <row r="2293" spans="1:19" ht="13.5">
      <c r="A2293" s="1" t="s">
        <v>14</v>
      </c>
      <c r="B2293" s="1">
        <v>4.84</v>
      </c>
      <c r="C2293" s="1">
        <v>6.84</v>
      </c>
      <c r="D2293" s="1">
        <v>3.8</v>
      </c>
      <c r="E2293" s="1">
        <v>2.14</v>
      </c>
      <c r="F2293" s="1">
        <v>0.77</v>
      </c>
      <c r="G2293" s="1">
        <v>0.43</v>
      </c>
      <c r="H2293" s="1">
        <v>0.25</v>
      </c>
      <c r="I2293" s="1">
        <v>0.17</v>
      </c>
      <c r="K2293" s="1" t="s">
        <v>14</v>
      </c>
      <c r="L2293" s="3">
        <f t="shared" si="181"/>
        <v>0.5630132843217086</v>
      </c>
      <c r="M2293" s="3">
        <f t="shared" si="182"/>
        <v>0.6308566369069578</v>
      </c>
      <c r="N2293" s="3">
        <f t="shared" si="183"/>
        <v>0.7207207207207207</v>
      </c>
      <c r="O2293" s="3">
        <f t="shared" si="184"/>
        <v>1.0040349066341374</v>
      </c>
      <c r="P2293" s="3">
        <f t="shared" si="185"/>
        <v>0.5939066718087157</v>
      </c>
      <c r="Q2293" s="3">
        <f t="shared" si="186"/>
        <v>0.5333664103200199</v>
      </c>
      <c r="R2293" s="3">
        <f t="shared" si="187"/>
        <v>0.7566585956416465</v>
      </c>
      <c r="S2293" s="3">
        <f t="shared" si="188"/>
        <v>0.6708760852407262</v>
      </c>
    </row>
    <row r="2294" spans="1:19" ht="13.5">
      <c r="A2294" s="1" t="s">
        <v>15</v>
      </c>
      <c r="B2294" s="1">
        <v>4.24</v>
      </c>
      <c r="C2294" s="1">
        <v>9.36</v>
      </c>
      <c r="D2294" s="1">
        <v>2.31</v>
      </c>
      <c r="E2294" s="1">
        <v>0.96</v>
      </c>
      <c r="F2294" s="1">
        <v>0.7</v>
      </c>
      <c r="G2294" s="1">
        <v>0.39</v>
      </c>
      <c r="H2294" s="1">
        <v>0.25</v>
      </c>
      <c r="I2294" s="1">
        <v>0.29</v>
      </c>
      <c r="K2294" s="1" t="s">
        <v>15</v>
      </c>
      <c r="L2294" s="3">
        <f t="shared" si="181"/>
        <v>0.4932182490752158</v>
      </c>
      <c r="M2294" s="3">
        <f t="shared" si="182"/>
        <v>0.863277503135837</v>
      </c>
      <c r="N2294" s="3">
        <f t="shared" si="183"/>
        <v>0.43812233285917496</v>
      </c>
      <c r="O2294" s="3">
        <f t="shared" si="184"/>
        <v>0.4504081824153139</v>
      </c>
      <c r="P2294" s="3">
        <f t="shared" si="185"/>
        <v>0.5399151561897415</v>
      </c>
      <c r="Q2294" s="3">
        <f t="shared" si="186"/>
        <v>0.4837509302902505</v>
      </c>
      <c r="R2294" s="3">
        <f t="shared" si="187"/>
        <v>0.7566585956416465</v>
      </c>
      <c r="S2294" s="3">
        <f t="shared" si="188"/>
        <v>1.144435674822415</v>
      </c>
    </row>
    <row r="2295" spans="1:19" ht="13.5">
      <c r="A2295" s="1" t="s">
        <v>16</v>
      </c>
      <c r="B2295" s="1">
        <v>9.94</v>
      </c>
      <c r="C2295" s="1">
        <v>12.23</v>
      </c>
      <c r="D2295" s="1">
        <v>6.54</v>
      </c>
      <c r="E2295" s="1">
        <v>2.98</v>
      </c>
      <c r="F2295" s="1">
        <v>1.34</v>
      </c>
      <c r="G2295" s="1">
        <v>0.91</v>
      </c>
      <c r="H2295" s="1">
        <v>0.53</v>
      </c>
      <c r="I2295" s="1">
        <v>0.39</v>
      </c>
      <c r="K2295" s="1" t="s">
        <v>16</v>
      </c>
      <c r="L2295" s="3">
        <f t="shared" si="181"/>
        <v>1.1562710839168975</v>
      </c>
      <c r="M2295" s="3">
        <f t="shared" si="182"/>
        <v>1.1279790452298384</v>
      </c>
      <c r="N2295" s="3">
        <f t="shared" si="183"/>
        <v>1.2403982930298718</v>
      </c>
      <c r="O2295" s="3">
        <f t="shared" si="184"/>
        <v>1.398142066247537</v>
      </c>
      <c r="P2295" s="3">
        <f t="shared" si="185"/>
        <v>1.0335518704203626</v>
      </c>
      <c r="Q2295" s="3">
        <f t="shared" si="186"/>
        <v>1.1287521706772512</v>
      </c>
      <c r="R2295" s="3">
        <f t="shared" si="187"/>
        <v>1.6041162227602905</v>
      </c>
      <c r="S2295" s="3">
        <f t="shared" si="188"/>
        <v>1.5390686661404893</v>
      </c>
    </row>
    <row r="2296" spans="1:19" ht="13.5">
      <c r="A2296" s="1" t="s">
        <v>20</v>
      </c>
      <c r="B2296" s="1">
        <v>51.67</v>
      </c>
      <c r="C2296" s="1">
        <v>74.05</v>
      </c>
      <c r="D2296" s="1">
        <v>55.59</v>
      </c>
      <c r="E2296" s="1">
        <v>23.07</v>
      </c>
      <c r="F2296" s="1">
        <v>7.07</v>
      </c>
      <c r="G2296" s="1">
        <v>6.05</v>
      </c>
      <c r="H2296" s="1">
        <v>3.23</v>
      </c>
      <c r="I2296" s="1">
        <v>1.54</v>
      </c>
      <c r="K2296" s="1" t="s">
        <v>20</v>
      </c>
      <c r="L2296" s="3">
        <f t="shared" si="181"/>
        <v>6.010515785310472</v>
      </c>
      <c r="M2296" s="3">
        <f t="shared" si="182"/>
        <v>6.829668708035121</v>
      </c>
      <c r="N2296" s="3">
        <f t="shared" si="183"/>
        <v>10.543385490753913</v>
      </c>
      <c r="O2296" s="3">
        <f t="shared" si="184"/>
        <v>10.823871633668013</v>
      </c>
      <c r="P2296" s="3">
        <f t="shared" si="185"/>
        <v>5.4531430775163905</v>
      </c>
      <c r="Q2296" s="3">
        <f t="shared" si="186"/>
        <v>7.504341354502604</v>
      </c>
      <c r="R2296" s="3">
        <f t="shared" si="187"/>
        <v>9.776029055690074</v>
      </c>
      <c r="S2296" s="3">
        <f t="shared" si="188"/>
        <v>6.077348066298343</v>
      </c>
    </row>
    <row r="2297" spans="1:19" ht="13.5">
      <c r="A2297" s="1" t="s">
        <v>21</v>
      </c>
      <c r="B2297" s="1">
        <v>406.57</v>
      </c>
      <c r="C2297" s="1">
        <v>415.9</v>
      </c>
      <c r="D2297" s="1">
        <v>164.46</v>
      </c>
      <c r="E2297" s="1">
        <v>80.71</v>
      </c>
      <c r="F2297" s="1">
        <v>56.87</v>
      </c>
      <c r="G2297" s="1">
        <v>26.51</v>
      </c>
      <c r="H2297" s="1">
        <v>10.3</v>
      </c>
      <c r="I2297" s="1">
        <v>4.94</v>
      </c>
      <c r="K2297" s="1" t="s">
        <v>21</v>
      </c>
      <c r="L2297" s="3">
        <f t="shared" si="181"/>
        <v>47.294279133610964</v>
      </c>
      <c r="M2297" s="3">
        <f t="shared" si="182"/>
        <v>38.35866597801225</v>
      </c>
      <c r="N2297" s="3">
        <f t="shared" si="183"/>
        <v>31.192034139402562</v>
      </c>
      <c r="O2297" s="3">
        <f t="shared" si="184"/>
        <v>37.86712958618748</v>
      </c>
      <c r="P2297" s="3">
        <f t="shared" si="185"/>
        <v>43.864249903586575</v>
      </c>
      <c r="Q2297" s="3">
        <f t="shared" si="186"/>
        <v>32.8826593897296</v>
      </c>
      <c r="R2297" s="3">
        <f t="shared" si="187"/>
        <v>31.17433414043584</v>
      </c>
      <c r="S2297" s="3">
        <f t="shared" si="188"/>
        <v>19.494869771112867</v>
      </c>
    </row>
    <row r="2298" spans="1:19" ht="13.5">
      <c r="A2298" s="1" t="s">
        <v>27</v>
      </c>
      <c r="B2298" s="1">
        <v>0.81</v>
      </c>
      <c r="C2298" s="1">
        <v>0.6</v>
      </c>
      <c r="D2298" s="1">
        <v>1.02</v>
      </c>
      <c r="E2298" s="1">
        <v>0.19</v>
      </c>
      <c r="F2298" s="1">
        <v>0.05</v>
      </c>
      <c r="H2298" s="1">
        <v>0.05</v>
      </c>
      <c r="K2298" s="1" t="s">
        <v>27</v>
      </c>
      <c r="L2298" s="3">
        <f t="shared" si="181"/>
        <v>0.09422329758276529</v>
      </c>
      <c r="M2298" s="3">
        <f t="shared" si="182"/>
        <v>0.055338301483066475</v>
      </c>
      <c r="N2298" s="3">
        <f t="shared" si="183"/>
        <v>0.1934566145092461</v>
      </c>
      <c r="O2298" s="3">
        <f t="shared" si="184"/>
        <v>0.08914328610303088</v>
      </c>
      <c r="P2298" s="3">
        <f t="shared" si="185"/>
        <v>0.03856536829926726</v>
      </c>
      <c r="Q2298" s="3">
        <f t="shared" si="186"/>
        <v>0</v>
      </c>
      <c r="R2298" s="3">
        <f t="shared" si="187"/>
        <v>0.15133171912832932</v>
      </c>
      <c r="S2298" s="3">
        <f t="shared" si="188"/>
        <v>0</v>
      </c>
    </row>
    <row r="2299" spans="1:19" ht="13.5">
      <c r="A2299" s="1" t="s">
        <v>34</v>
      </c>
      <c r="B2299" s="1">
        <v>71.43</v>
      </c>
      <c r="C2299" s="1">
        <v>106.24</v>
      </c>
      <c r="D2299" s="1">
        <v>51.49</v>
      </c>
      <c r="E2299" s="1">
        <v>24.64</v>
      </c>
      <c r="F2299" s="1">
        <v>24.94</v>
      </c>
      <c r="G2299" s="1">
        <v>18.27</v>
      </c>
      <c r="H2299" s="1">
        <v>7.87</v>
      </c>
      <c r="I2299" s="1">
        <v>4.05</v>
      </c>
      <c r="K2299" s="1" t="s">
        <v>34</v>
      </c>
      <c r="L2299" s="3">
        <f t="shared" si="181"/>
        <v>8.309098946094968</v>
      </c>
      <c r="M2299" s="3">
        <f t="shared" si="182"/>
        <v>9.798568582601638</v>
      </c>
      <c r="N2299" s="3">
        <f t="shared" si="183"/>
        <v>9.765765765765765</v>
      </c>
      <c r="O2299" s="3">
        <f t="shared" si="184"/>
        <v>11.560476681993057</v>
      </c>
      <c r="P2299" s="3">
        <f t="shared" si="185"/>
        <v>19.236405707674507</v>
      </c>
      <c r="Q2299" s="3">
        <f t="shared" si="186"/>
        <v>22.66187050359712</v>
      </c>
      <c r="R2299" s="3">
        <f t="shared" si="187"/>
        <v>23.819612590799032</v>
      </c>
      <c r="S2299" s="3">
        <f t="shared" si="188"/>
        <v>15.982636148382005</v>
      </c>
    </row>
    <row r="2300" spans="1:19" ht="13.5">
      <c r="A2300" s="1" t="s">
        <v>35</v>
      </c>
      <c r="B2300" s="1">
        <v>22.07</v>
      </c>
      <c r="C2300" s="1">
        <v>30.28</v>
      </c>
      <c r="D2300" s="1">
        <v>14.18</v>
      </c>
      <c r="E2300" s="1">
        <v>6.69</v>
      </c>
      <c r="F2300" s="1">
        <v>4.1</v>
      </c>
      <c r="G2300" s="1">
        <v>2.38</v>
      </c>
      <c r="H2300" s="1">
        <v>1.29</v>
      </c>
      <c r="I2300" s="1">
        <v>0.7</v>
      </c>
      <c r="K2300" s="1" t="s">
        <v>35</v>
      </c>
      <c r="L2300" s="3">
        <f t="shared" si="181"/>
        <v>2.5672940464834935</v>
      </c>
      <c r="M2300" s="3">
        <f t="shared" si="182"/>
        <v>2.7927396148454218</v>
      </c>
      <c r="N2300" s="3">
        <f t="shared" si="183"/>
        <v>2.6894262683736367</v>
      </c>
      <c r="O2300" s="3">
        <f t="shared" si="184"/>
        <v>3.1387820212067186</v>
      </c>
      <c r="P2300" s="3">
        <f t="shared" si="185"/>
        <v>3.1623602005399145</v>
      </c>
      <c r="Q2300" s="3">
        <f t="shared" si="186"/>
        <v>2.9521210617712725</v>
      </c>
      <c r="R2300" s="3">
        <f t="shared" si="187"/>
        <v>3.9043583535108963</v>
      </c>
      <c r="S2300" s="3">
        <f t="shared" si="188"/>
        <v>2.7624309392265194</v>
      </c>
    </row>
    <row r="2301" spans="1:19" ht="13.5">
      <c r="A2301" s="1" t="s">
        <v>36</v>
      </c>
      <c r="B2301" s="1">
        <v>36.74</v>
      </c>
      <c r="C2301" s="1">
        <v>45.97</v>
      </c>
      <c r="D2301" s="1">
        <v>16.01</v>
      </c>
      <c r="E2301" s="1">
        <v>9.18</v>
      </c>
      <c r="F2301" s="1">
        <v>5.77</v>
      </c>
      <c r="G2301" s="1">
        <v>4.29</v>
      </c>
      <c r="H2301" s="1">
        <v>1.66</v>
      </c>
      <c r="I2301" s="1">
        <v>0.8</v>
      </c>
      <c r="K2301" s="1" t="s">
        <v>36</v>
      </c>
      <c r="L2301" s="3">
        <f t="shared" si="181"/>
        <v>4.273782658260243</v>
      </c>
      <c r="M2301" s="3">
        <f t="shared" si="182"/>
        <v>4.23983619862761</v>
      </c>
      <c r="N2301" s="3">
        <f t="shared" si="183"/>
        <v>3.0365101944049315</v>
      </c>
      <c r="O2301" s="3">
        <f t="shared" si="184"/>
        <v>4.307028244346439</v>
      </c>
      <c r="P2301" s="3">
        <f t="shared" si="185"/>
        <v>4.450443501735442</v>
      </c>
      <c r="Q2301" s="3">
        <f t="shared" si="186"/>
        <v>5.321260233192756</v>
      </c>
      <c r="R2301" s="3">
        <f t="shared" si="187"/>
        <v>5.0242130750605325</v>
      </c>
      <c r="S2301" s="3">
        <f t="shared" si="188"/>
        <v>3.1570639305445938</v>
      </c>
    </row>
    <row r="2302" spans="1:19" ht="13.5">
      <c r="A2302" s="1" t="s">
        <v>37</v>
      </c>
      <c r="B2302" s="1">
        <v>1.23</v>
      </c>
      <c r="C2302" s="1">
        <v>3.79</v>
      </c>
      <c r="D2302" s="1">
        <v>4.17</v>
      </c>
      <c r="E2302" s="1">
        <v>1.36</v>
      </c>
      <c r="F2302" s="1">
        <v>0.24</v>
      </c>
      <c r="G2302" s="1">
        <v>0.19</v>
      </c>
      <c r="H2302" s="1">
        <v>0.08</v>
      </c>
      <c r="I2302" s="1">
        <v>0.07</v>
      </c>
      <c r="K2302" s="1" t="s">
        <v>37</v>
      </c>
      <c r="L2302" s="3">
        <f t="shared" si="181"/>
        <v>0.14307982225531024</v>
      </c>
      <c r="M2302" s="3">
        <f t="shared" si="182"/>
        <v>0.34955360436803656</v>
      </c>
      <c r="N2302" s="3">
        <f t="shared" si="183"/>
        <v>0.790896159317212</v>
      </c>
      <c r="O2302" s="3">
        <f t="shared" si="184"/>
        <v>0.6380782584216947</v>
      </c>
      <c r="P2302" s="3">
        <f t="shared" si="185"/>
        <v>0.1851137678364828</v>
      </c>
      <c r="Q2302" s="3">
        <f t="shared" si="186"/>
        <v>0.23567353014140413</v>
      </c>
      <c r="R2302" s="3">
        <f t="shared" si="187"/>
        <v>0.24213075060532688</v>
      </c>
      <c r="S2302" s="3">
        <f t="shared" si="188"/>
        <v>0.27624309392265195</v>
      </c>
    </row>
    <row r="2303" spans="1:19" ht="13.5">
      <c r="A2303" s="1" t="s">
        <v>38</v>
      </c>
      <c r="B2303" s="1">
        <v>3.4</v>
      </c>
      <c r="C2303" s="1">
        <v>20.41</v>
      </c>
      <c r="D2303" s="1">
        <v>22.92</v>
      </c>
      <c r="E2303" s="1">
        <v>4.41</v>
      </c>
      <c r="F2303" s="1">
        <v>1.18</v>
      </c>
      <c r="G2303" s="1">
        <v>0.76</v>
      </c>
      <c r="H2303" s="1">
        <v>0.29</v>
      </c>
      <c r="I2303" s="1">
        <v>0.22</v>
      </c>
      <c r="K2303" s="1" t="s">
        <v>38</v>
      </c>
      <c r="L2303" s="3">
        <f t="shared" si="181"/>
        <v>0.3955051997301258</v>
      </c>
      <c r="M2303" s="3">
        <f t="shared" si="182"/>
        <v>1.882424555448978</v>
      </c>
      <c r="N2303" s="3">
        <f t="shared" si="183"/>
        <v>4.347083926031295</v>
      </c>
      <c r="O2303" s="3">
        <f t="shared" si="184"/>
        <v>2.0690625879703486</v>
      </c>
      <c r="P2303" s="3">
        <f t="shared" si="185"/>
        <v>0.9101426918627071</v>
      </c>
      <c r="Q2303" s="3">
        <f t="shared" si="186"/>
        <v>0.9426941205656165</v>
      </c>
      <c r="R2303" s="3">
        <f t="shared" si="187"/>
        <v>0.8777239709443099</v>
      </c>
      <c r="S2303" s="3">
        <f t="shared" si="188"/>
        <v>0.8681925808997633</v>
      </c>
    </row>
    <row r="2304" spans="1:19" ht="13.5">
      <c r="A2304" s="1" t="s">
        <v>40</v>
      </c>
      <c r="B2304" s="1">
        <v>1.59</v>
      </c>
      <c r="C2304" s="1">
        <v>2.68</v>
      </c>
      <c r="D2304" s="1">
        <v>1.31</v>
      </c>
      <c r="E2304" s="1">
        <v>0.69</v>
      </c>
      <c r="F2304" s="1">
        <v>0.61</v>
      </c>
      <c r="G2304" s="1">
        <v>0.76</v>
      </c>
      <c r="H2304" s="1">
        <v>0.29</v>
      </c>
      <c r="I2304" s="1">
        <v>0.65</v>
      </c>
      <c r="K2304" s="1" t="s">
        <v>40</v>
      </c>
      <c r="L2304" s="3">
        <f t="shared" si="181"/>
        <v>0.18495684340320595</v>
      </c>
      <c r="M2304" s="3">
        <f t="shared" si="182"/>
        <v>0.24717774662436362</v>
      </c>
      <c r="N2304" s="3">
        <f t="shared" si="183"/>
        <v>0.24845898530109056</v>
      </c>
      <c r="O2304" s="3">
        <f t="shared" si="184"/>
        <v>0.32373088111100684</v>
      </c>
      <c r="P2304" s="3">
        <f t="shared" si="185"/>
        <v>0.4704974932510605</v>
      </c>
      <c r="Q2304" s="3">
        <f t="shared" si="186"/>
        <v>0.9426941205656165</v>
      </c>
      <c r="R2304" s="3">
        <f t="shared" si="187"/>
        <v>0.8777239709443099</v>
      </c>
      <c r="S2304" s="3">
        <f t="shared" si="188"/>
        <v>2.565114443567482</v>
      </c>
    </row>
    <row r="2305" spans="1:19" ht="13.5">
      <c r="A2305" s="1" t="s">
        <v>41</v>
      </c>
      <c r="B2305" s="1">
        <v>15.28</v>
      </c>
      <c r="C2305" s="1">
        <v>24.63</v>
      </c>
      <c r="D2305" s="1">
        <v>4.08</v>
      </c>
      <c r="E2305" s="1">
        <v>1.23</v>
      </c>
      <c r="F2305" s="1">
        <v>0.56</v>
      </c>
      <c r="G2305" s="1">
        <v>2.88</v>
      </c>
      <c r="H2305" s="1">
        <v>0.15</v>
      </c>
      <c r="I2305" s="1">
        <v>0.16</v>
      </c>
      <c r="K2305" s="1" t="s">
        <v>41</v>
      </c>
      <c r="L2305" s="3">
        <f t="shared" si="181"/>
        <v>1.7774468976106832</v>
      </c>
      <c r="M2305" s="3">
        <f t="shared" si="182"/>
        <v>2.271637275879879</v>
      </c>
      <c r="N2305" s="3">
        <f t="shared" si="183"/>
        <v>0.7738264580369844</v>
      </c>
      <c r="O2305" s="3">
        <f t="shared" si="184"/>
        <v>0.577085483719621</v>
      </c>
      <c r="P2305" s="3">
        <f t="shared" si="185"/>
        <v>0.43193212495179334</v>
      </c>
      <c r="Q2305" s="3">
        <f t="shared" si="186"/>
        <v>3.5723145621433883</v>
      </c>
      <c r="R2305" s="3">
        <f t="shared" si="187"/>
        <v>0.45399515738498786</v>
      </c>
      <c r="S2305" s="3">
        <f t="shared" si="188"/>
        <v>0.6314127861089187</v>
      </c>
    </row>
    <row r="2306" spans="1:19" ht="13.5">
      <c r="A2306" s="1" t="s">
        <v>44</v>
      </c>
      <c r="B2306" s="1">
        <v>9.95</v>
      </c>
      <c r="C2306" s="1">
        <v>70.8</v>
      </c>
      <c r="D2306" s="1">
        <v>57.11</v>
      </c>
      <c r="E2306" s="1">
        <v>9.21</v>
      </c>
      <c r="F2306" s="1">
        <v>2.6</v>
      </c>
      <c r="G2306" s="1">
        <v>1.58</v>
      </c>
      <c r="H2306" s="1">
        <v>0.53</v>
      </c>
      <c r="I2306" s="1">
        <v>0.4</v>
      </c>
      <c r="K2306" s="1" t="s">
        <v>44</v>
      </c>
      <c r="L2306" s="3">
        <f t="shared" si="181"/>
        <v>1.157434334504339</v>
      </c>
      <c r="M2306" s="3">
        <f t="shared" si="182"/>
        <v>6.529919575001844</v>
      </c>
      <c r="N2306" s="3">
        <f t="shared" si="183"/>
        <v>10.8316737790422</v>
      </c>
      <c r="O2306" s="3">
        <f t="shared" si="184"/>
        <v>4.3211035000469185</v>
      </c>
      <c r="P2306" s="3">
        <f t="shared" si="185"/>
        <v>2.0053991515618974</v>
      </c>
      <c r="Q2306" s="3">
        <f t="shared" si="186"/>
        <v>1.959811461175887</v>
      </c>
      <c r="R2306" s="3">
        <f t="shared" si="187"/>
        <v>1.6041162227602905</v>
      </c>
      <c r="S2306" s="3">
        <f t="shared" si="188"/>
        <v>1.5785319652722969</v>
      </c>
    </row>
    <row r="2307" spans="1:19" ht="13.5">
      <c r="A2307" s="1" t="s">
        <v>45</v>
      </c>
      <c r="B2307" s="1">
        <v>3.41</v>
      </c>
      <c r="C2307" s="1">
        <v>9.27</v>
      </c>
      <c r="D2307" s="1">
        <v>7.21</v>
      </c>
      <c r="E2307" s="1">
        <v>1.24</v>
      </c>
      <c r="F2307" s="1">
        <v>1.34</v>
      </c>
      <c r="G2307" s="1">
        <v>1.7</v>
      </c>
      <c r="H2307" s="1">
        <v>0.54</v>
      </c>
      <c r="I2307" s="1">
        <v>8.42</v>
      </c>
      <c r="K2307" s="1" t="s">
        <v>45</v>
      </c>
      <c r="L2307" s="3">
        <f t="shared" si="181"/>
        <v>0.3966684503175675</v>
      </c>
      <c r="M2307" s="3">
        <f t="shared" si="182"/>
        <v>0.854976757913377</v>
      </c>
      <c r="N2307" s="3">
        <f t="shared" si="183"/>
        <v>1.3674727358937886</v>
      </c>
      <c r="O2307" s="3">
        <f t="shared" si="184"/>
        <v>0.5817772356197805</v>
      </c>
      <c r="P2307" s="3">
        <f t="shared" si="185"/>
        <v>1.0335518704203626</v>
      </c>
      <c r="Q2307" s="3">
        <f t="shared" si="186"/>
        <v>2.1086579012651945</v>
      </c>
      <c r="R2307" s="3">
        <f t="shared" si="187"/>
        <v>1.6343825665859564</v>
      </c>
      <c r="S2307" s="3">
        <f t="shared" si="188"/>
        <v>33.22809786898185</v>
      </c>
    </row>
    <row r="2308" spans="1:19" ht="13.5">
      <c r="A2308" s="1" t="s">
        <v>46</v>
      </c>
      <c r="B2308" s="1">
        <v>3.56</v>
      </c>
      <c r="C2308" s="1">
        <v>8.32</v>
      </c>
      <c r="D2308" s="1">
        <v>1.36</v>
      </c>
      <c r="E2308" s="1">
        <v>0.67</v>
      </c>
      <c r="F2308" s="1">
        <v>0.32</v>
      </c>
      <c r="G2308" s="1">
        <v>0.21</v>
      </c>
      <c r="H2308" s="1">
        <v>0.11</v>
      </c>
      <c r="I2308" s="1">
        <v>0.13</v>
      </c>
      <c r="K2308" s="1" t="s">
        <v>46</v>
      </c>
      <c r="L2308" s="3">
        <f t="shared" si="181"/>
        <v>0.41411720912919064</v>
      </c>
      <c r="M2308" s="3">
        <f t="shared" si="182"/>
        <v>0.7673577805651886</v>
      </c>
      <c r="N2308" s="3">
        <f t="shared" si="183"/>
        <v>0.25794215267899484</v>
      </c>
      <c r="O2308" s="3">
        <f t="shared" si="184"/>
        <v>0.31434737731068785</v>
      </c>
      <c r="P2308" s="3">
        <f t="shared" si="185"/>
        <v>0.24681835711531044</v>
      </c>
      <c r="Q2308" s="3">
        <f t="shared" si="186"/>
        <v>0.26048127015628875</v>
      </c>
      <c r="R2308" s="3">
        <f t="shared" si="187"/>
        <v>0.3329297820823245</v>
      </c>
      <c r="S2308" s="3">
        <f t="shared" si="188"/>
        <v>0.5130228887134965</v>
      </c>
    </row>
    <row r="2310" spans="1:19" ht="13.5">
      <c r="A2310" s="1" t="s">
        <v>55</v>
      </c>
      <c r="B2310" s="1">
        <f aca="true" t="shared" si="189" ref="B2310:I2310">SUM(B2292:B2308)</f>
        <v>859.6600000000001</v>
      </c>
      <c r="C2310" s="1">
        <f t="shared" si="189"/>
        <v>1084.2399999999998</v>
      </c>
      <c r="D2310" s="1">
        <f t="shared" si="189"/>
        <v>527.25</v>
      </c>
      <c r="E2310" s="1">
        <f t="shared" si="189"/>
        <v>213.14</v>
      </c>
      <c r="F2310" s="1">
        <f t="shared" si="189"/>
        <v>129.64999999999998</v>
      </c>
      <c r="G2310" s="1">
        <f t="shared" si="189"/>
        <v>80.62</v>
      </c>
      <c r="H2310" s="1">
        <f t="shared" si="189"/>
        <v>33.03999999999999</v>
      </c>
      <c r="I2310" s="1">
        <f t="shared" si="189"/>
        <v>25.34</v>
      </c>
      <c r="K2310" s="1" t="s">
        <v>55</v>
      </c>
      <c r="L2310" s="1">
        <f aca="true" t="shared" si="190" ref="L2310:S2310">SUM(L2292:L2308)</f>
        <v>100.00000000000001</v>
      </c>
      <c r="M2310" s="1">
        <f t="shared" si="190"/>
        <v>100</v>
      </c>
      <c r="N2310" s="1">
        <f t="shared" si="190"/>
        <v>99.99999999999999</v>
      </c>
      <c r="O2310" s="1">
        <f t="shared" si="190"/>
        <v>100</v>
      </c>
      <c r="P2310" s="1">
        <f t="shared" si="190"/>
        <v>100</v>
      </c>
      <c r="Q2310" s="1">
        <f t="shared" si="190"/>
        <v>100</v>
      </c>
      <c r="R2310" s="1">
        <f t="shared" si="190"/>
        <v>100.00000000000004</v>
      </c>
      <c r="S2310" s="1">
        <f t="shared" si="190"/>
        <v>100.00000000000001</v>
      </c>
    </row>
    <row r="2313" spans="1:11" ht="13.5">
      <c r="A2313" s="1" t="s">
        <v>110</v>
      </c>
      <c r="K2313" s="1" t="s">
        <v>110</v>
      </c>
    </row>
    <row r="2348" spans="3:13" ht="13.5">
      <c r="C2348" s="1" t="s">
        <v>133</v>
      </c>
      <c r="M2348" s="1" t="s">
        <v>133</v>
      </c>
    </row>
    <row r="2350" spans="1:18" ht="13.5">
      <c r="A2350" s="1" t="s">
        <v>1</v>
      </c>
      <c r="B2350" s="1" t="s">
        <v>134</v>
      </c>
      <c r="C2350" s="1" t="s">
        <v>135</v>
      </c>
      <c r="D2350" s="1" t="s">
        <v>136</v>
      </c>
      <c r="E2350" s="1" t="s">
        <v>129</v>
      </c>
      <c r="F2350" s="1" t="s">
        <v>131</v>
      </c>
      <c r="G2350" s="1" t="s">
        <v>137</v>
      </c>
      <c r="H2350" s="1" t="s">
        <v>138</v>
      </c>
      <c r="K2350" s="1" t="s">
        <v>1</v>
      </c>
      <c r="L2350" s="1" t="s">
        <v>134</v>
      </c>
      <c r="M2350" s="1" t="s">
        <v>135</v>
      </c>
      <c r="N2350" s="1" t="s">
        <v>136</v>
      </c>
      <c r="O2350" s="1" t="s">
        <v>129</v>
      </c>
      <c r="P2350" s="1" t="s">
        <v>131</v>
      </c>
      <c r="Q2350" s="1" t="s">
        <v>137</v>
      </c>
      <c r="R2350" s="1" t="s">
        <v>138</v>
      </c>
    </row>
    <row r="2352" spans="1:11" ht="13.5">
      <c r="A2352" s="1" t="s">
        <v>3</v>
      </c>
      <c r="K2352" s="1" t="s">
        <v>3</v>
      </c>
    </row>
    <row r="2353" spans="1:18" ht="13.5">
      <c r="A2353" s="1" t="s">
        <v>13</v>
      </c>
      <c r="B2353" s="1">
        <v>797.86</v>
      </c>
      <c r="C2353" s="1">
        <v>585.94</v>
      </c>
      <c r="D2353" s="1">
        <v>63.66</v>
      </c>
      <c r="E2353" s="1">
        <v>33.66</v>
      </c>
      <c r="F2353" s="1">
        <v>6.13</v>
      </c>
      <c r="G2353" s="1">
        <v>3.03</v>
      </c>
      <c r="H2353" s="1">
        <v>2.27</v>
      </c>
      <c r="K2353" s="1" t="s">
        <v>13</v>
      </c>
      <c r="L2353" s="3">
        <f aca="true" t="shared" si="191" ref="L2353:L2378">(B2353/3265.08)*100</f>
        <v>24.436154703713235</v>
      </c>
      <c r="M2353" s="3">
        <f aca="true" t="shared" si="192" ref="M2353:M2378">(C2353/2500.02)*100</f>
        <v>23.4374125007</v>
      </c>
      <c r="N2353" s="3">
        <f aca="true" t="shared" si="193" ref="N2353:N2378">(D2353/380.61)*100</f>
        <v>16.725782296839284</v>
      </c>
      <c r="O2353" s="3">
        <f aca="true" t="shared" si="194" ref="O2353:O2378">(E2353/239.29)*100</f>
        <v>14.06661373229136</v>
      </c>
      <c r="P2353" s="3">
        <f aca="true" t="shared" si="195" ref="P2353:P2378">(F2353/65.42)*100</f>
        <v>9.370223173341486</v>
      </c>
      <c r="Q2353" s="3">
        <f aca="true" t="shared" si="196" ref="Q2353:Q2378">(G2353/39.9)*100</f>
        <v>7.593984962406015</v>
      </c>
      <c r="R2353" s="3">
        <f aca="true" t="shared" si="197" ref="R2353:R2378">(H2353/28.67)*100</f>
        <v>7.917683990233694</v>
      </c>
    </row>
    <row r="2354" spans="1:18" ht="13.5">
      <c r="A2354" s="1" t="s">
        <v>14</v>
      </c>
      <c r="B2354" s="1">
        <v>13.55</v>
      </c>
      <c r="C2354" s="1">
        <v>10.38</v>
      </c>
      <c r="D2354" s="1">
        <v>4.8</v>
      </c>
      <c r="E2354" s="1">
        <v>1.89</v>
      </c>
      <c r="F2354" s="1">
        <v>0.88</v>
      </c>
      <c r="G2354" s="1">
        <v>0.52</v>
      </c>
      <c r="H2354" s="1">
        <v>0.4</v>
      </c>
      <c r="K2354" s="1" t="s">
        <v>14</v>
      </c>
      <c r="L2354" s="3">
        <f t="shared" si="191"/>
        <v>0.41499748857608393</v>
      </c>
      <c r="M2354" s="3">
        <f t="shared" si="192"/>
        <v>0.4151966784265726</v>
      </c>
      <c r="N2354" s="3">
        <f t="shared" si="193"/>
        <v>1.2611334436825095</v>
      </c>
      <c r="O2354" s="3">
        <f t="shared" si="194"/>
        <v>0.7898365999414936</v>
      </c>
      <c r="P2354" s="3">
        <f t="shared" si="195"/>
        <v>1.3451543870376033</v>
      </c>
      <c r="Q2354" s="3">
        <f t="shared" si="196"/>
        <v>1.3032581453634087</v>
      </c>
      <c r="R2354" s="3">
        <f t="shared" si="197"/>
        <v>1.3951866062085805</v>
      </c>
    </row>
    <row r="2355" spans="1:18" ht="13.5">
      <c r="A2355" s="1" t="s">
        <v>15</v>
      </c>
      <c r="B2355" s="1">
        <v>27.81</v>
      </c>
      <c r="C2355" s="1">
        <v>22.58</v>
      </c>
      <c r="D2355" s="1">
        <v>2.3</v>
      </c>
      <c r="E2355" s="1">
        <v>1.31</v>
      </c>
      <c r="F2355" s="1">
        <v>0.67</v>
      </c>
      <c r="G2355" s="1">
        <v>0.3</v>
      </c>
      <c r="H2355" s="1">
        <v>0.27</v>
      </c>
      <c r="K2355" s="1" t="s">
        <v>15</v>
      </c>
      <c r="L2355" s="3">
        <f t="shared" si="191"/>
        <v>0.851740233011136</v>
      </c>
      <c r="M2355" s="3">
        <f t="shared" si="192"/>
        <v>0.9031927744578042</v>
      </c>
      <c r="N2355" s="3">
        <f t="shared" si="193"/>
        <v>0.6042931084312025</v>
      </c>
      <c r="O2355" s="3">
        <f t="shared" si="194"/>
        <v>0.5474528814409294</v>
      </c>
      <c r="P2355" s="3">
        <f t="shared" si="195"/>
        <v>1.0241516355854479</v>
      </c>
      <c r="Q2355" s="3">
        <f t="shared" si="196"/>
        <v>0.7518796992481203</v>
      </c>
      <c r="R2355" s="3">
        <f t="shared" si="197"/>
        <v>0.9417509591907918</v>
      </c>
    </row>
    <row r="2356" spans="1:18" ht="13.5">
      <c r="A2356" s="1" t="s">
        <v>16</v>
      </c>
      <c r="B2356" s="1">
        <v>22.03</v>
      </c>
      <c r="C2356" s="1">
        <v>16.65</v>
      </c>
      <c r="D2356" s="1">
        <v>7.03</v>
      </c>
      <c r="E2356" s="1">
        <v>3.15</v>
      </c>
      <c r="F2356" s="1">
        <v>1.88</v>
      </c>
      <c r="G2356" s="1">
        <v>0.95</v>
      </c>
      <c r="H2356" s="1">
        <v>0.68</v>
      </c>
      <c r="K2356" s="1" t="s">
        <v>16</v>
      </c>
      <c r="L2356" s="3">
        <f t="shared" si="191"/>
        <v>0.6747154740465778</v>
      </c>
      <c r="M2356" s="3">
        <f t="shared" si="192"/>
        <v>0.6659946720426236</v>
      </c>
      <c r="N2356" s="3">
        <f t="shared" si="193"/>
        <v>1.8470350227266756</v>
      </c>
      <c r="O2356" s="3">
        <f t="shared" si="194"/>
        <v>1.3163943332358228</v>
      </c>
      <c r="P2356" s="3">
        <f t="shared" si="195"/>
        <v>2.873738917762152</v>
      </c>
      <c r="Q2356" s="3">
        <f t="shared" si="196"/>
        <v>2.380952380952381</v>
      </c>
      <c r="R2356" s="3">
        <f t="shared" si="197"/>
        <v>2.3718172305545866</v>
      </c>
    </row>
    <row r="2357" spans="1:18" ht="13.5">
      <c r="A2357" s="1" t="s">
        <v>19</v>
      </c>
      <c r="K2357" s="1" t="s">
        <v>19</v>
      </c>
      <c r="L2357" s="3">
        <f t="shared" si="191"/>
        <v>0</v>
      </c>
      <c r="M2357" s="3">
        <f t="shared" si="192"/>
        <v>0</v>
      </c>
      <c r="N2357" s="3">
        <f t="shared" si="193"/>
        <v>0</v>
      </c>
      <c r="O2357" s="3">
        <f t="shared" si="194"/>
        <v>0</v>
      </c>
      <c r="P2357" s="3">
        <f t="shared" si="195"/>
        <v>0</v>
      </c>
      <c r="Q2357" s="3">
        <f t="shared" si="196"/>
        <v>0</v>
      </c>
      <c r="R2357" s="3">
        <f t="shared" si="197"/>
        <v>0</v>
      </c>
    </row>
    <row r="2358" spans="1:18" ht="13.5">
      <c r="A2358" s="1" t="s">
        <v>20</v>
      </c>
      <c r="B2358" s="1">
        <v>326.33</v>
      </c>
      <c r="C2358" s="1">
        <v>312.75</v>
      </c>
      <c r="D2358" s="1">
        <v>43.12</v>
      </c>
      <c r="E2358" s="1">
        <v>17.26</v>
      </c>
      <c r="F2358" s="1">
        <v>4.61</v>
      </c>
      <c r="G2358" s="1">
        <v>2.54</v>
      </c>
      <c r="H2358" s="1">
        <v>2.03</v>
      </c>
      <c r="K2358" s="1" t="s">
        <v>20</v>
      </c>
      <c r="L2358" s="3">
        <f t="shared" si="191"/>
        <v>9.994548372474792</v>
      </c>
      <c r="M2358" s="3">
        <f t="shared" si="192"/>
        <v>12.509899920800635</v>
      </c>
      <c r="N2358" s="3">
        <f t="shared" si="193"/>
        <v>11.329182102414544</v>
      </c>
      <c r="O2358" s="3">
        <f t="shared" si="194"/>
        <v>7.2130051402064455</v>
      </c>
      <c r="P2358" s="3">
        <f t="shared" si="195"/>
        <v>7.0467746866401715</v>
      </c>
      <c r="Q2358" s="3">
        <f t="shared" si="196"/>
        <v>6.365914786967419</v>
      </c>
      <c r="R2358" s="3">
        <f t="shared" si="197"/>
        <v>7.080572026508544</v>
      </c>
    </row>
    <row r="2359" spans="1:18" ht="13.5">
      <c r="A2359" s="1" t="s">
        <v>21</v>
      </c>
      <c r="B2359" s="1">
        <v>874.84</v>
      </c>
      <c r="C2359" s="1">
        <v>629.21</v>
      </c>
      <c r="D2359" s="1">
        <v>103.44</v>
      </c>
      <c r="E2359" s="1">
        <v>86.01</v>
      </c>
      <c r="F2359" s="1">
        <v>17.62</v>
      </c>
      <c r="G2359" s="1">
        <v>7.48</v>
      </c>
      <c r="H2359" s="1">
        <v>5.42</v>
      </c>
      <c r="K2359" s="1" t="s">
        <v>21</v>
      </c>
      <c r="L2359" s="3">
        <f t="shared" si="191"/>
        <v>26.793830472760238</v>
      </c>
      <c r="M2359" s="3">
        <f t="shared" si="192"/>
        <v>25.168198654410766</v>
      </c>
      <c r="N2359" s="3">
        <f t="shared" si="193"/>
        <v>27.177425711358083</v>
      </c>
      <c r="O2359" s="3">
        <f t="shared" si="194"/>
        <v>35.94383384178194</v>
      </c>
      <c r="P2359" s="3">
        <f t="shared" si="195"/>
        <v>26.933659431366557</v>
      </c>
      <c r="Q2359" s="3">
        <f t="shared" si="196"/>
        <v>18.746867167919802</v>
      </c>
      <c r="R2359" s="3">
        <f t="shared" si="197"/>
        <v>18.904778514126264</v>
      </c>
    </row>
    <row r="2360" spans="1:18" ht="13.5">
      <c r="A2360" s="1" t="s">
        <v>23</v>
      </c>
      <c r="B2360" s="1">
        <v>8.88</v>
      </c>
      <c r="C2360" s="1">
        <v>5.09</v>
      </c>
      <c r="D2360" s="1">
        <v>3.18</v>
      </c>
      <c r="E2360" s="1">
        <v>2.35</v>
      </c>
      <c r="F2360" s="1">
        <v>1.4</v>
      </c>
      <c r="G2360" s="1">
        <v>0.57</v>
      </c>
      <c r="H2360" s="1">
        <v>0.47</v>
      </c>
      <c r="K2360" s="1" t="s">
        <v>23</v>
      </c>
      <c r="L2360" s="3">
        <f t="shared" si="191"/>
        <v>0.2719688338417436</v>
      </c>
      <c r="M2360" s="3">
        <f t="shared" si="192"/>
        <v>0.2035983712130303</v>
      </c>
      <c r="N2360" s="3">
        <f t="shared" si="193"/>
        <v>0.8355009064396627</v>
      </c>
      <c r="O2360" s="3">
        <f t="shared" si="194"/>
        <v>0.982071962890217</v>
      </c>
      <c r="P2360" s="3">
        <f t="shared" si="195"/>
        <v>2.1400183430143684</v>
      </c>
      <c r="Q2360" s="3">
        <f t="shared" si="196"/>
        <v>1.4285714285714286</v>
      </c>
      <c r="R2360" s="3">
        <f t="shared" si="197"/>
        <v>1.6393442622950818</v>
      </c>
    </row>
    <row r="2361" spans="1:18" ht="13.5">
      <c r="A2361" s="1" t="s">
        <v>24</v>
      </c>
      <c r="B2361" s="1">
        <v>9.83</v>
      </c>
      <c r="C2361" s="1">
        <v>6.89</v>
      </c>
      <c r="D2361" s="1">
        <v>3.68</v>
      </c>
      <c r="E2361" s="1">
        <v>1.6</v>
      </c>
      <c r="F2361" s="1">
        <v>0.78</v>
      </c>
      <c r="G2361" s="1">
        <v>0.36</v>
      </c>
      <c r="H2361" s="1">
        <v>0.28</v>
      </c>
      <c r="K2361" s="1" t="s">
        <v>24</v>
      </c>
      <c r="L2361" s="3">
        <f t="shared" si="191"/>
        <v>0.30106459872346164</v>
      </c>
      <c r="M2361" s="3">
        <f t="shared" si="192"/>
        <v>0.2755977952176383</v>
      </c>
      <c r="N2361" s="3">
        <f t="shared" si="193"/>
        <v>0.9668689734899242</v>
      </c>
      <c r="O2361" s="3">
        <f t="shared" si="194"/>
        <v>0.6686447406912116</v>
      </c>
      <c r="P2361" s="3">
        <f t="shared" si="195"/>
        <v>1.1922959339651482</v>
      </c>
      <c r="Q2361" s="3">
        <f t="shared" si="196"/>
        <v>0.9022556390977444</v>
      </c>
      <c r="R2361" s="3">
        <f t="shared" si="197"/>
        <v>0.9766306243460063</v>
      </c>
    </row>
    <row r="2362" spans="1:18" ht="13.5">
      <c r="A2362" s="1" t="s">
        <v>111</v>
      </c>
      <c r="K2362" s="1" t="s">
        <v>111</v>
      </c>
      <c r="L2362" s="3">
        <f t="shared" si="191"/>
        <v>0</v>
      </c>
      <c r="M2362" s="3">
        <f t="shared" si="192"/>
        <v>0</v>
      </c>
      <c r="N2362" s="3">
        <f t="shared" si="193"/>
        <v>0</v>
      </c>
      <c r="O2362" s="3">
        <f t="shared" si="194"/>
        <v>0</v>
      </c>
      <c r="P2362" s="3">
        <f t="shared" si="195"/>
        <v>0</v>
      </c>
      <c r="Q2362" s="3">
        <f t="shared" si="196"/>
        <v>0</v>
      </c>
      <c r="R2362" s="3">
        <f t="shared" si="197"/>
        <v>0</v>
      </c>
    </row>
    <row r="2363" spans="1:18" ht="13.5">
      <c r="A2363" s="1" t="s">
        <v>27</v>
      </c>
      <c r="B2363" s="1">
        <v>2.2</v>
      </c>
      <c r="C2363" s="1">
        <v>2.89</v>
      </c>
      <c r="D2363" s="1">
        <v>0.63</v>
      </c>
      <c r="K2363" s="1" t="s">
        <v>27</v>
      </c>
      <c r="L2363" s="3">
        <f t="shared" si="191"/>
        <v>0.06737966604187341</v>
      </c>
      <c r="M2363" s="3">
        <f t="shared" si="192"/>
        <v>0.11559907520739836</v>
      </c>
      <c r="N2363" s="3">
        <f t="shared" si="193"/>
        <v>0.1655237644833294</v>
      </c>
      <c r="O2363" s="3">
        <f t="shared" si="194"/>
        <v>0</v>
      </c>
      <c r="P2363" s="3">
        <f t="shared" si="195"/>
        <v>0</v>
      </c>
      <c r="Q2363" s="3">
        <f t="shared" si="196"/>
        <v>0</v>
      </c>
      <c r="R2363" s="3">
        <f t="shared" si="197"/>
        <v>0</v>
      </c>
    </row>
    <row r="2364" spans="1:18" ht="13.5">
      <c r="A2364" s="1" t="s">
        <v>34</v>
      </c>
      <c r="B2364" s="1">
        <v>323.08</v>
      </c>
      <c r="C2364" s="1">
        <v>247.64</v>
      </c>
      <c r="D2364" s="1">
        <v>35.96</v>
      </c>
      <c r="E2364" s="1">
        <v>32.91</v>
      </c>
      <c r="F2364" s="1">
        <v>11.89</v>
      </c>
      <c r="G2364" s="1">
        <v>6.14</v>
      </c>
      <c r="H2364" s="1">
        <v>4.38</v>
      </c>
      <c r="K2364" s="1" t="s">
        <v>34</v>
      </c>
      <c r="L2364" s="3">
        <f t="shared" si="191"/>
        <v>9.89501022945839</v>
      </c>
      <c r="M2364" s="3">
        <f t="shared" si="192"/>
        <v>9.905520755833953</v>
      </c>
      <c r="N2364" s="3">
        <f t="shared" si="193"/>
        <v>9.447991382254802</v>
      </c>
      <c r="O2364" s="3">
        <f t="shared" si="194"/>
        <v>13.753186510092355</v>
      </c>
      <c r="P2364" s="3">
        <f t="shared" si="195"/>
        <v>18.17487007031489</v>
      </c>
      <c r="Q2364" s="3">
        <f t="shared" si="196"/>
        <v>15.388471177944862</v>
      </c>
      <c r="R2364" s="3">
        <f t="shared" si="197"/>
        <v>15.277293337983956</v>
      </c>
    </row>
    <row r="2365" spans="1:18" ht="13.5">
      <c r="A2365" s="1" t="s">
        <v>35</v>
      </c>
      <c r="B2365" s="1">
        <v>56.37</v>
      </c>
      <c r="C2365" s="1">
        <v>44.68</v>
      </c>
      <c r="D2365" s="1">
        <v>12.01</v>
      </c>
      <c r="E2365" s="1">
        <v>5.75</v>
      </c>
      <c r="F2365" s="1">
        <v>2.65</v>
      </c>
      <c r="G2365" s="1">
        <v>1.49</v>
      </c>
      <c r="H2365" s="1">
        <v>1</v>
      </c>
      <c r="K2365" s="1" t="s">
        <v>35</v>
      </c>
      <c r="L2365" s="3">
        <f t="shared" si="191"/>
        <v>1.7264508067183653</v>
      </c>
      <c r="M2365" s="3">
        <f t="shared" si="192"/>
        <v>1.7871857025143798</v>
      </c>
      <c r="N2365" s="3">
        <f t="shared" si="193"/>
        <v>3.1554609705472787</v>
      </c>
      <c r="O2365" s="3">
        <f t="shared" si="194"/>
        <v>2.4029420368590415</v>
      </c>
      <c r="P2365" s="3">
        <f t="shared" si="195"/>
        <v>4.050749006420054</v>
      </c>
      <c r="Q2365" s="3">
        <f t="shared" si="196"/>
        <v>3.7343358395989976</v>
      </c>
      <c r="R2365" s="3">
        <f t="shared" si="197"/>
        <v>3.4879665155214505</v>
      </c>
    </row>
    <row r="2366" spans="1:18" ht="13.5">
      <c r="A2366" s="1" t="s">
        <v>36</v>
      </c>
      <c r="B2366" s="1">
        <v>76.33</v>
      </c>
      <c r="C2366" s="1">
        <v>57.81</v>
      </c>
      <c r="D2366" s="1">
        <v>12.85</v>
      </c>
      <c r="E2366" s="1">
        <v>8.56</v>
      </c>
      <c r="F2366" s="1">
        <v>2.03</v>
      </c>
      <c r="G2366" s="1">
        <v>0.99</v>
      </c>
      <c r="H2366" s="1">
        <v>0.7</v>
      </c>
      <c r="K2366" s="1" t="s">
        <v>36</v>
      </c>
      <c r="L2366" s="3">
        <f t="shared" si="191"/>
        <v>2.337768140443726</v>
      </c>
      <c r="M2366" s="3">
        <f t="shared" si="192"/>
        <v>2.3123815009479927</v>
      </c>
      <c r="N2366" s="3">
        <f t="shared" si="193"/>
        <v>3.3761593231917186</v>
      </c>
      <c r="O2366" s="3">
        <f t="shared" si="194"/>
        <v>3.577249362697982</v>
      </c>
      <c r="P2366" s="3">
        <f t="shared" si="195"/>
        <v>3.103026597370834</v>
      </c>
      <c r="Q2366" s="3">
        <f t="shared" si="196"/>
        <v>2.481203007518797</v>
      </c>
      <c r="R2366" s="3">
        <f t="shared" si="197"/>
        <v>2.4415765608650153</v>
      </c>
    </row>
    <row r="2367" spans="1:18" ht="13.5">
      <c r="A2367" s="1" t="s">
        <v>38</v>
      </c>
      <c r="B2367" s="1">
        <v>245.87</v>
      </c>
      <c r="C2367" s="1">
        <v>171.01</v>
      </c>
      <c r="D2367" s="1">
        <v>22.34</v>
      </c>
      <c r="E2367" s="1">
        <v>9.13</v>
      </c>
      <c r="F2367" s="1">
        <v>1.65</v>
      </c>
      <c r="G2367" s="1">
        <v>1.31</v>
      </c>
      <c r="H2367" s="1">
        <v>0.68</v>
      </c>
      <c r="K2367" s="1" t="s">
        <v>38</v>
      </c>
      <c r="L2367" s="3">
        <f t="shared" si="191"/>
        <v>7.530290222597916</v>
      </c>
      <c r="M2367" s="3">
        <f t="shared" si="192"/>
        <v>6.840345277237782</v>
      </c>
      <c r="N2367" s="3">
        <f t="shared" si="193"/>
        <v>5.86952523580568</v>
      </c>
      <c r="O2367" s="3">
        <f t="shared" si="194"/>
        <v>3.815454051569226</v>
      </c>
      <c r="P2367" s="3">
        <f t="shared" si="195"/>
        <v>2.5221644756955057</v>
      </c>
      <c r="Q2367" s="3">
        <f t="shared" si="196"/>
        <v>3.2832080200501252</v>
      </c>
      <c r="R2367" s="3">
        <f t="shared" si="197"/>
        <v>2.3718172305545866</v>
      </c>
    </row>
    <row r="2368" spans="1:18" ht="13.5">
      <c r="A2368" s="1" t="s">
        <v>37</v>
      </c>
      <c r="B2368" s="1">
        <v>119.73</v>
      </c>
      <c r="C2368" s="1">
        <v>71.4</v>
      </c>
      <c r="D2368" s="1">
        <v>3.93</v>
      </c>
      <c r="E2368" s="1">
        <v>1.27</v>
      </c>
      <c r="F2368" s="1">
        <v>0.46</v>
      </c>
      <c r="G2368" s="1">
        <v>0.41</v>
      </c>
      <c r="H2368" s="1">
        <v>0.23</v>
      </c>
      <c r="K2368" s="1" t="s">
        <v>37</v>
      </c>
      <c r="L2368" s="3">
        <f t="shared" si="191"/>
        <v>3.6669851887243192</v>
      </c>
      <c r="M2368" s="3">
        <f t="shared" si="192"/>
        <v>2.855977152182783</v>
      </c>
      <c r="N2368" s="3">
        <f t="shared" si="193"/>
        <v>1.0325530070150548</v>
      </c>
      <c r="O2368" s="3">
        <f t="shared" si="194"/>
        <v>0.5307367629236491</v>
      </c>
      <c r="P2368" s="3">
        <f t="shared" si="195"/>
        <v>0.7031488841332926</v>
      </c>
      <c r="Q2368" s="3">
        <f t="shared" si="196"/>
        <v>1.0275689223057645</v>
      </c>
      <c r="R2368" s="3">
        <f t="shared" si="197"/>
        <v>0.8022322985699336</v>
      </c>
    </row>
    <row r="2369" spans="1:18" ht="13.5">
      <c r="A2369" s="1" t="s">
        <v>40</v>
      </c>
      <c r="B2369" s="1">
        <v>19.58</v>
      </c>
      <c r="C2369" s="1">
        <v>16.52</v>
      </c>
      <c r="D2369" s="1">
        <v>1.81</v>
      </c>
      <c r="E2369" s="1">
        <v>1.12</v>
      </c>
      <c r="F2369" s="1">
        <v>1.14</v>
      </c>
      <c r="G2369" s="1">
        <v>1.08</v>
      </c>
      <c r="H2369" s="1">
        <v>0.76</v>
      </c>
      <c r="K2369" s="1" t="s">
        <v>40</v>
      </c>
      <c r="L2369" s="3">
        <f t="shared" si="191"/>
        <v>0.5996790277726732</v>
      </c>
      <c r="M2369" s="3">
        <f t="shared" si="192"/>
        <v>0.6607947136422909</v>
      </c>
      <c r="N2369" s="3">
        <f t="shared" si="193"/>
        <v>0.4755524027219463</v>
      </c>
      <c r="O2369" s="3">
        <f t="shared" si="194"/>
        <v>0.4680513184838481</v>
      </c>
      <c r="P2369" s="3">
        <f t="shared" si="195"/>
        <v>1.7425863650259856</v>
      </c>
      <c r="Q2369" s="3">
        <f t="shared" si="196"/>
        <v>2.7067669172932334</v>
      </c>
      <c r="R2369" s="3">
        <f t="shared" si="197"/>
        <v>2.6508545517963022</v>
      </c>
    </row>
    <row r="2370" spans="1:18" ht="13.5">
      <c r="A2370" s="1" t="s">
        <v>41</v>
      </c>
      <c r="B2370" s="1">
        <v>52.29</v>
      </c>
      <c r="C2370" s="1">
        <v>39.81</v>
      </c>
      <c r="D2370" s="1">
        <v>4.69</v>
      </c>
      <c r="E2370" s="1">
        <v>2.98</v>
      </c>
      <c r="F2370" s="1">
        <v>0.33</v>
      </c>
      <c r="G2370" s="1">
        <v>0.2</v>
      </c>
      <c r="H2370" s="1">
        <v>0.14</v>
      </c>
      <c r="K2370" s="1" t="s">
        <v>41</v>
      </c>
      <c r="L2370" s="3">
        <f t="shared" si="191"/>
        <v>1.601492153331618</v>
      </c>
      <c r="M2370" s="3">
        <f t="shared" si="192"/>
        <v>1.592387260901913</v>
      </c>
      <c r="N2370" s="3">
        <f t="shared" si="193"/>
        <v>1.232232468931452</v>
      </c>
      <c r="O2370" s="3">
        <f t="shared" si="194"/>
        <v>1.2453508295373814</v>
      </c>
      <c r="P2370" s="3">
        <f t="shared" si="195"/>
        <v>0.5044328951391012</v>
      </c>
      <c r="Q2370" s="3">
        <f t="shared" si="196"/>
        <v>0.5012531328320803</v>
      </c>
      <c r="R2370" s="3">
        <f t="shared" si="197"/>
        <v>0.48831531217300317</v>
      </c>
    </row>
    <row r="2371" spans="1:18" ht="13.5">
      <c r="A2371" s="1" t="s">
        <v>44</v>
      </c>
      <c r="B2371" s="1">
        <v>139.84</v>
      </c>
      <c r="C2371" s="1">
        <v>145.21</v>
      </c>
      <c r="D2371" s="1">
        <v>35.38</v>
      </c>
      <c r="E2371" s="1">
        <v>15.96</v>
      </c>
      <c r="F2371" s="1">
        <v>2.27</v>
      </c>
      <c r="G2371" s="1">
        <v>2.07</v>
      </c>
      <c r="H2371" s="1">
        <v>1.01</v>
      </c>
      <c r="K2371" s="1" t="s">
        <v>44</v>
      </c>
      <c r="L2371" s="3">
        <f t="shared" si="191"/>
        <v>4.282896590588899</v>
      </c>
      <c r="M2371" s="3">
        <f t="shared" si="192"/>
        <v>5.808353533171735</v>
      </c>
      <c r="N2371" s="3">
        <f t="shared" si="193"/>
        <v>9.2956044244765</v>
      </c>
      <c r="O2371" s="3">
        <f t="shared" si="194"/>
        <v>6.669731288394836</v>
      </c>
      <c r="P2371" s="3">
        <f t="shared" si="195"/>
        <v>3.4698868847447266</v>
      </c>
      <c r="Q2371" s="3">
        <f t="shared" si="196"/>
        <v>5.1879699248120295</v>
      </c>
      <c r="R2371" s="3">
        <f t="shared" si="197"/>
        <v>3.5228461806766656</v>
      </c>
    </row>
    <row r="2372" spans="1:18" ht="13.5">
      <c r="A2372" s="1" t="s">
        <v>43</v>
      </c>
      <c r="B2372" s="1">
        <v>11.13</v>
      </c>
      <c r="C2372" s="1">
        <v>9.37</v>
      </c>
      <c r="D2372" s="1">
        <v>2.25</v>
      </c>
      <c r="E2372" s="1">
        <v>0.59</v>
      </c>
      <c r="F2372" s="1">
        <v>0.22</v>
      </c>
      <c r="G2372" s="1">
        <v>0.16</v>
      </c>
      <c r="H2372" s="1">
        <v>0.09</v>
      </c>
      <c r="K2372" s="1" t="s">
        <v>43</v>
      </c>
      <c r="L2372" s="3">
        <f t="shared" si="191"/>
        <v>0.3408798559300232</v>
      </c>
      <c r="M2372" s="3">
        <f t="shared" si="192"/>
        <v>0.374797001623987</v>
      </c>
      <c r="N2372" s="3">
        <f t="shared" si="193"/>
        <v>0.5911563017261764</v>
      </c>
      <c r="O2372" s="3">
        <f t="shared" si="194"/>
        <v>0.24656274812988427</v>
      </c>
      <c r="P2372" s="3">
        <f t="shared" si="195"/>
        <v>0.3362885967594008</v>
      </c>
      <c r="Q2372" s="3">
        <f t="shared" si="196"/>
        <v>0.40100250626566414</v>
      </c>
      <c r="R2372" s="3">
        <f t="shared" si="197"/>
        <v>0.31391698639693055</v>
      </c>
    </row>
    <row r="2373" spans="1:18" ht="13.5">
      <c r="A2373" s="1" t="s">
        <v>45</v>
      </c>
      <c r="B2373" s="1">
        <v>119.21</v>
      </c>
      <c r="C2373" s="1">
        <v>92.62</v>
      </c>
      <c r="D2373" s="1">
        <v>16.06</v>
      </c>
      <c r="E2373" s="1">
        <v>13.21</v>
      </c>
      <c r="F2373" s="1">
        <v>8.52</v>
      </c>
      <c r="G2373" s="1">
        <v>10.08</v>
      </c>
      <c r="H2373" s="1">
        <v>7.72</v>
      </c>
      <c r="K2373" s="1" t="s">
        <v>45</v>
      </c>
      <c r="L2373" s="3">
        <f t="shared" si="191"/>
        <v>3.6510590858416943</v>
      </c>
      <c r="M2373" s="3">
        <f t="shared" si="192"/>
        <v>3.7047703618371055</v>
      </c>
      <c r="N2373" s="3">
        <f t="shared" si="193"/>
        <v>4.219542313654396</v>
      </c>
      <c r="O2373" s="3">
        <f t="shared" si="194"/>
        <v>5.520498140331815</v>
      </c>
      <c r="P2373" s="3">
        <f t="shared" si="195"/>
        <v>13.023540201773157</v>
      </c>
      <c r="Q2373" s="3">
        <f t="shared" si="196"/>
        <v>25.263157894736842</v>
      </c>
      <c r="R2373" s="3">
        <f t="shared" si="197"/>
        <v>26.9271014998256</v>
      </c>
    </row>
    <row r="2374" spans="1:18" ht="13.5">
      <c r="A2374" s="1" t="s">
        <v>46</v>
      </c>
      <c r="B2374" s="1">
        <v>17.48</v>
      </c>
      <c r="C2374" s="1">
        <v>10.48</v>
      </c>
      <c r="D2374" s="1">
        <v>1.31</v>
      </c>
      <c r="E2374" s="1">
        <v>0.58</v>
      </c>
      <c r="F2374" s="1">
        <v>0.29</v>
      </c>
      <c r="G2374" s="1">
        <v>0.22</v>
      </c>
      <c r="H2374" s="1">
        <v>0.14</v>
      </c>
      <c r="K2374" s="1" t="s">
        <v>46</v>
      </c>
      <c r="L2374" s="3">
        <f t="shared" si="191"/>
        <v>0.5353620738236123</v>
      </c>
      <c r="M2374" s="3">
        <f t="shared" si="192"/>
        <v>0.41919664642682863</v>
      </c>
      <c r="N2374" s="3">
        <f t="shared" si="193"/>
        <v>0.34418433567168494</v>
      </c>
      <c r="O2374" s="3">
        <f t="shared" si="194"/>
        <v>0.24238371850056417</v>
      </c>
      <c r="P2374" s="3">
        <f t="shared" si="195"/>
        <v>0.44328951391011917</v>
      </c>
      <c r="Q2374" s="3">
        <f t="shared" si="196"/>
        <v>0.5513784461152882</v>
      </c>
      <c r="R2374" s="3">
        <f t="shared" si="197"/>
        <v>0.48831531217300317</v>
      </c>
    </row>
    <row r="2375" spans="1:18" ht="13.5">
      <c r="A2375" s="1" t="s">
        <v>112</v>
      </c>
      <c r="K2375" s="1" t="s">
        <v>112</v>
      </c>
      <c r="L2375" s="3">
        <f t="shared" si="191"/>
        <v>0</v>
      </c>
      <c r="M2375" s="3">
        <f t="shared" si="192"/>
        <v>0</v>
      </c>
      <c r="N2375" s="3">
        <f t="shared" si="193"/>
        <v>0</v>
      </c>
      <c r="O2375" s="3">
        <f t="shared" si="194"/>
        <v>0</v>
      </c>
      <c r="P2375" s="3">
        <f t="shared" si="195"/>
        <v>0</v>
      </c>
      <c r="Q2375" s="3">
        <f t="shared" si="196"/>
        <v>0</v>
      </c>
      <c r="R2375" s="3">
        <f t="shared" si="197"/>
        <v>0</v>
      </c>
    </row>
    <row r="2376" spans="1:18" ht="13.5">
      <c r="A2376" s="1" t="s">
        <v>48</v>
      </c>
      <c r="B2376" s="1">
        <v>0.84</v>
      </c>
      <c r="C2376" s="1">
        <v>1.09</v>
      </c>
      <c r="D2376" s="1">
        <v>0.18</v>
      </c>
      <c r="K2376" s="1" t="s">
        <v>48</v>
      </c>
      <c r="L2376" s="3">
        <f t="shared" si="191"/>
        <v>0.025726781579624387</v>
      </c>
      <c r="M2376" s="3">
        <f t="shared" si="192"/>
        <v>0.043599651202790385</v>
      </c>
      <c r="N2376" s="3">
        <f t="shared" si="193"/>
        <v>0.047292504138094105</v>
      </c>
      <c r="O2376" s="3">
        <f t="shared" si="194"/>
        <v>0</v>
      </c>
      <c r="P2376" s="3">
        <f t="shared" si="195"/>
        <v>0</v>
      </c>
      <c r="Q2376" s="3">
        <f t="shared" si="196"/>
        <v>0</v>
      </c>
      <c r="R2376" s="3">
        <f t="shared" si="197"/>
        <v>0</v>
      </c>
    </row>
    <row r="2377" spans="1:18" ht="13.5">
      <c r="A2377" s="1" t="s">
        <v>50</v>
      </c>
      <c r="K2377" s="1" t="s">
        <v>50</v>
      </c>
      <c r="L2377" s="3">
        <f t="shared" si="191"/>
        <v>0</v>
      </c>
      <c r="M2377" s="3">
        <f t="shared" si="192"/>
        <v>0</v>
      </c>
      <c r="N2377" s="3">
        <f t="shared" si="193"/>
        <v>0</v>
      </c>
      <c r="O2377" s="3">
        <f t="shared" si="194"/>
        <v>0</v>
      </c>
      <c r="P2377" s="3">
        <f t="shared" si="195"/>
        <v>0</v>
      </c>
      <c r="Q2377" s="3">
        <f t="shared" si="196"/>
        <v>0</v>
      </c>
      <c r="R2377" s="3">
        <f t="shared" si="197"/>
        <v>0</v>
      </c>
    </row>
    <row r="2378" spans="1:18" ht="13.5">
      <c r="A2378" s="1" t="s">
        <v>52</v>
      </c>
      <c r="K2378" s="1" t="s">
        <v>52</v>
      </c>
      <c r="L2378" s="3">
        <f t="shared" si="191"/>
        <v>0</v>
      </c>
      <c r="M2378" s="3">
        <f t="shared" si="192"/>
        <v>0</v>
      </c>
      <c r="N2378" s="3">
        <f t="shared" si="193"/>
        <v>0</v>
      </c>
      <c r="O2378" s="3">
        <f t="shared" si="194"/>
        <v>0</v>
      </c>
      <c r="P2378" s="3">
        <f t="shared" si="195"/>
        <v>0</v>
      </c>
      <c r="Q2378" s="3">
        <f t="shared" si="196"/>
        <v>0</v>
      </c>
      <c r="R2378" s="3">
        <f t="shared" si="197"/>
        <v>0</v>
      </c>
    </row>
    <row r="2380" spans="1:18" ht="13.5">
      <c r="A2380" s="1" t="s">
        <v>55</v>
      </c>
      <c r="B2380" s="1">
        <f aca="true" t="shared" si="198" ref="B2380:H2380">SUM(B2353:B2378)</f>
        <v>3265.08</v>
      </c>
      <c r="C2380" s="1">
        <f t="shared" si="198"/>
        <v>2500.0200000000004</v>
      </c>
      <c r="D2380" s="1">
        <f t="shared" si="198"/>
        <v>380.61</v>
      </c>
      <c r="E2380" s="1">
        <f t="shared" si="198"/>
        <v>239.29000000000002</v>
      </c>
      <c r="F2380" s="1">
        <f t="shared" si="198"/>
        <v>65.42</v>
      </c>
      <c r="G2380" s="1">
        <f t="shared" si="198"/>
        <v>39.89999999999999</v>
      </c>
      <c r="H2380" s="1">
        <f t="shared" si="198"/>
        <v>28.67</v>
      </c>
      <c r="K2380" s="1" t="s">
        <v>55</v>
      </c>
      <c r="L2380" s="1">
        <f aca="true" t="shared" si="199" ref="L2380:R2380">SUM(L2353:L2378)</f>
        <v>100.00000000000001</v>
      </c>
      <c r="M2380" s="1">
        <f t="shared" si="199"/>
        <v>100.00000000000003</v>
      </c>
      <c r="N2380" s="1">
        <f t="shared" si="199"/>
        <v>100</v>
      </c>
      <c r="O2380" s="1">
        <f t="shared" si="199"/>
        <v>100.00000000000003</v>
      </c>
      <c r="P2380" s="1">
        <f t="shared" si="199"/>
        <v>99.99999999999999</v>
      </c>
      <c r="Q2380" s="1">
        <f t="shared" si="199"/>
        <v>100.00000000000001</v>
      </c>
      <c r="R2380" s="1">
        <f t="shared" si="199"/>
        <v>99.99999999999999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heimerdinger</cp:lastModifiedBy>
  <dcterms:modified xsi:type="dcterms:W3CDTF">2002-02-28T14:29:46Z</dcterms:modified>
  <cp:category/>
  <cp:version/>
  <cp:contentType/>
  <cp:contentStatus/>
</cp:coreProperties>
</file>